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HO SO HCSN\NAM 2023\TONG HOP\VB QPPL\TRINH BAI BO QUYET DINH 18\3.TO CHUC LAY Y KIEN\"/>
    </mc:Choice>
  </mc:AlternateContent>
  <bookViews>
    <workbookView xWindow="-110" yWindow="-110" windowWidth="19420" windowHeight="10420"/>
  </bookViews>
  <sheets>
    <sheet name="Sheet1" sheetId="1" r:id="rId1"/>
  </sheets>
  <externalReferences>
    <externalReference r:id="rId2"/>
  </externalReferences>
  <definedNames>
    <definedName name="_xlnm.Print_Titles" localSheetId="0">Sheet1!$5:$5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 l="1"/>
  <c r="E14" i="1"/>
  <c r="G14" i="1"/>
  <c r="C14" i="1"/>
  <c r="H187" i="1"/>
  <c r="H186" i="1"/>
  <c r="H185" i="1"/>
  <c r="H184" i="1"/>
  <c r="E182" i="1"/>
  <c r="H182" i="1" s="1"/>
  <c r="D182" i="1"/>
  <c r="H181" i="1"/>
  <c r="H180" i="1"/>
  <c r="H179" i="1"/>
  <c r="H178" i="1"/>
  <c r="F178" i="1"/>
  <c r="E178" i="1"/>
  <c r="D178" i="1"/>
  <c r="G176" i="1"/>
  <c r="F176" i="1"/>
  <c r="E176" i="1"/>
  <c r="D176" i="1"/>
  <c r="H176" i="1" l="1"/>
  <c r="H175" i="1" l="1"/>
  <c r="H174" i="1"/>
  <c r="E172" i="1"/>
  <c r="H172" i="1" s="1"/>
  <c r="H170" i="1"/>
  <c r="H169" i="1"/>
  <c r="F169" i="1"/>
  <c r="H168" i="1"/>
  <c r="H167" i="1"/>
  <c r="H166" i="1"/>
  <c r="F166" i="1"/>
  <c r="H165" i="1"/>
  <c r="H164" i="1"/>
  <c r="H162" i="1"/>
  <c r="H161" i="1"/>
  <c r="H160" i="1"/>
  <c r="H159" i="1"/>
  <c r="F158" i="1"/>
  <c r="H157" i="1"/>
  <c r="F156" i="1"/>
  <c r="E156" i="1"/>
  <c r="H156" i="1" s="1"/>
  <c r="H155" i="1"/>
  <c r="H154" i="1"/>
  <c r="H153" i="1"/>
  <c r="H152" i="1"/>
  <c r="H151" i="1"/>
  <c r="H150" i="1"/>
  <c r="F149" i="1"/>
  <c r="F147" i="1" s="1"/>
  <c r="E149" i="1"/>
  <c r="H149" i="1" s="1"/>
  <c r="H148" i="1"/>
  <c r="E148" i="1"/>
  <c r="G147" i="1"/>
  <c r="D147" i="1"/>
  <c r="H147" i="1" l="1"/>
  <c r="E147" i="1"/>
  <c r="D7" i="1" l="1"/>
  <c r="E7" i="1"/>
  <c r="F7" i="1"/>
  <c r="G7" i="1"/>
  <c r="H7" i="1"/>
  <c r="C7" i="1"/>
  <c r="D99" i="1"/>
  <c r="D83" i="1"/>
  <c r="F63" i="1"/>
  <c r="D63" i="1"/>
  <c r="D57" i="1"/>
  <c r="D19" i="1"/>
  <c r="F8" i="1"/>
  <c r="G8" i="1"/>
  <c r="E52" i="1"/>
  <c r="F52" i="1" s="1"/>
  <c r="E49" i="1"/>
  <c r="E48" i="1"/>
  <c r="G46" i="1"/>
  <c r="G45" i="1"/>
  <c r="F42" i="1"/>
  <c r="G42" i="1" s="1"/>
  <c r="F41" i="1"/>
  <c r="G41" i="1" s="1"/>
  <c r="G39" i="1"/>
  <c r="G38" i="1"/>
  <c r="G37" i="1"/>
  <c r="G36" i="1"/>
  <c r="G34" i="1"/>
  <c r="G33" i="1"/>
  <c r="F31" i="1"/>
  <c r="G31" i="1" s="1"/>
  <c r="G30" i="1"/>
  <c r="H29" i="1"/>
  <c r="H19" i="1" s="1"/>
  <c r="G28" i="1"/>
  <c r="G27" i="1"/>
  <c r="G26" i="1"/>
  <c r="F25" i="1"/>
  <c r="G24" i="1"/>
  <c r="G21" i="1"/>
  <c r="E19" i="1" l="1"/>
  <c r="G25" i="1"/>
  <c r="F49" i="1"/>
  <c r="F19" i="1" s="1"/>
  <c r="G19" i="1" l="1"/>
  <c r="G49" i="1"/>
  <c r="G145" i="1" l="1"/>
  <c r="G144" i="1"/>
  <c r="F143" i="1"/>
  <c r="F132" i="1" s="1"/>
  <c r="E143" i="1"/>
  <c r="E132" i="1" s="1"/>
  <c r="D143" i="1"/>
  <c r="D132" i="1" s="1"/>
  <c r="H132" i="1"/>
  <c r="G132" i="1" l="1"/>
  <c r="H131" i="1"/>
  <c r="F131" i="1"/>
  <c r="H130" i="1"/>
  <c r="H129" i="1"/>
  <c r="F129" i="1"/>
  <c r="E128" i="1"/>
  <c r="F128" i="1" s="1"/>
  <c r="H127" i="1"/>
  <c r="E126" i="1"/>
  <c r="H126" i="1" s="1"/>
  <c r="G125" i="1"/>
  <c r="E124" i="1"/>
  <c r="H124" i="1" s="1"/>
  <c r="D124" i="1"/>
  <c r="D123" i="1"/>
  <c r="E123" i="1" s="1"/>
  <c r="H123" i="1" s="1"/>
  <c r="E122" i="1"/>
  <c r="H122" i="1" s="1"/>
  <c r="E121" i="1"/>
  <c r="F121" i="1" s="1"/>
  <c r="G121" i="1" s="1"/>
  <c r="F120" i="1"/>
  <c r="D120" i="1"/>
  <c r="F119" i="1"/>
  <c r="G119" i="1" s="1"/>
  <c r="E118" i="1"/>
  <c r="H118" i="1" s="1"/>
  <c r="E117" i="1"/>
  <c r="F117" i="1" s="1"/>
  <c r="G117" i="1" s="1"/>
  <c r="H116" i="1"/>
  <c r="D116" i="1"/>
  <c r="D115" i="1"/>
  <c r="F113" i="1"/>
  <c r="G113" i="1" s="1"/>
  <c r="F112" i="1"/>
  <c r="G112" i="1" s="1"/>
  <c r="D13" i="1"/>
  <c r="E11" i="1"/>
  <c r="H11" i="1" s="1"/>
  <c r="E9" i="1"/>
  <c r="H9" i="1" l="1"/>
  <c r="H8" i="1" s="1"/>
  <c r="E115" i="1"/>
  <c r="D111" i="1"/>
  <c r="E13" i="1"/>
  <c r="H13" i="1" s="1"/>
  <c r="D8" i="1"/>
  <c r="G120" i="1"/>
  <c r="F111" i="1"/>
  <c r="G111" i="1"/>
  <c r="H115" i="1"/>
  <c r="H111" i="1" s="1"/>
  <c r="E111" i="1"/>
  <c r="E8" i="1" l="1"/>
  <c r="H109" i="1"/>
  <c r="G108" i="1"/>
  <c r="G107" i="1"/>
  <c r="G106" i="1"/>
  <c r="G105" i="1"/>
  <c r="H102" i="1"/>
  <c r="H99" i="1" s="1"/>
  <c r="G101" i="1"/>
  <c r="G100" i="1"/>
  <c r="F99" i="1"/>
  <c r="E99" i="1"/>
  <c r="G99" i="1" l="1"/>
  <c r="H98" i="1"/>
  <c r="G95" i="1"/>
  <c r="E94" i="1"/>
  <c r="G94" i="1" s="1"/>
  <c r="E93" i="1"/>
  <c r="G93" i="1" s="1"/>
  <c r="F92" i="1"/>
  <c r="H92" i="1" s="1"/>
  <c r="E91" i="1"/>
  <c r="G91" i="1" s="1"/>
  <c r="E90" i="1"/>
  <c r="H90" i="1" s="1"/>
  <c r="E89" i="1"/>
  <c r="H89" i="1" s="1"/>
  <c r="E88" i="1"/>
  <c r="G88" i="1" s="1"/>
  <c r="E87" i="1"/>
  <c r="F87" i="1" s="1"/>
  <c r="E86" i="1"/>
  <c r="G86" i="1" s="1"/>
  <c r="E85" i="1"/>
  <c r="G85" i="1" s="1"/>
  <c r="E84" i="1"/>
  <c r="H83" i="1" l="1"/>
  <c r="H14" i="1" s="1"/>
  <c r="E83" i="1"/>
  <c r="G87" i="1"/>
  <c r="F83" i="1"/>
  <c r="F14" i="1" s="1"/>
  <c r="G84" i="1"/>
  <c r="G83" i="1" s="1"/>
  <c r="E82" i="1" l="1"/>
  <c r="H82" i="1" s="1"/>
  <c r="H80" i="1"/>
  <c r="H78" i="1"/>
  <c r="E78" i="1"/>
  <c r="G74" i="1"/>
  <c r="E71" i="1"/>
  <c r="G70" i="1"/>
  <c r="G68" i="1"/>
  <c r="G67" i="1"/>
  <c r="H66" i="1"/>
  <c r="H65" i="1"/>
  <c r="G65" i="1"/>
  <c r="H64" i="1"/>
  <c r="G64" i="1"/>
  <c r="G63" i="1" l="1"/>
  <c r="H63" i="1"/>
  <c r="E63" i="1"/>
  <c r="F57" i="1"/>
  <c r="E57" i="1"/>
  <c r="E15" i="1" l="1"/>
  <c r="F15" i="1"/>
  <c r="D15" i="1"/>
</calcChain>
</file>

<file path=xl/sharedStrings.xml><?xml version="1.0" encoding="utf-8"?>
<sst xmlns="http://schemas.openxmlformats.org/spreadsheetml/2006/main" count="370" uniqueCount="217">
  <si>
    <t>Ghi chú</t>
  </si>
  <si>
    <t>Dự toán 
thu</t>
  </si>
  <si>
    <t>Số thực 
thu</t>
  </si>
  <si>
    <t>Số thực 
chi</t>
  </si>
  <si>
    <t>KP tồn 
chuyển trả chủ đầu tư</t>
  </si>
  <si>
    <t>KP tồn đang
 thực hiện</t>
  </si>
  <si>
    <t>Trung tâm Phát 
triển quỹ đất tỉnh</t>
  </si>
  <si>
    <t>STT</t>
  </si>
  <si>
    <t>Dự án Chỉnh trang đô thị</t>
  </si>
  <si>
    <t>Dự án Nhà máy chế biến 
nông sản</t>
  </si>
  <si>
    <t>Dự án kênh Tiêu thoát 
nước Vũng Rau Muống</t>
  </si>
  <si>
    <t>Tên dự án/ Số lượng DA</t>
  </si>
  <si>
    <t>I</t>
  </si>
  <si>
    <t>II</t>
  </si>
  <si>
    <t>Kinh phí thực hiện cưỡng chế kiểm đếm, cưỡng chế thu hồi đất</t>
  </si>
  <si>
    <t>Kinh phí tổ chức thực hiện bồi thường, hỗ trợ tái định cư</t>
  </si>
  <si>
    <t>BẢNG TỔNG HỢP KINH PHÍ THỰC HIỆN BỒI THƯỜNG, HỖ TRỢ TÁI ĐỊNH CƯ VÀ CƯỠNG CHẾ KIỂM ĐẾM TỪ NĂM 2017-2022</t>
  </si>
  <si>
    <t>ĐVT: đồng.</t>
  </si>
  <si>
    <t>Tên đơn vị/Năm thực hiện</t>
  </si>
  <si>
    <t>Năm 2017</t>
  </si>
  <si>
    <t>Năm 2019</t>
  </si>
  <si>
    <t>Dự án chưa hoàn thành
 chuyển tiếp đến năm 2022</t>
  </si>
  <si>
    <t>Trung tâm Phát triển quỹ đất thị xã Hòa Thành</t>
  </si>
  <si>
    <t>Dự án xây dựng Trung tâm Giáo dục thường xuyên</t>
  </si>
  <si>
    <t>Dự án nâng cấp mở rộng đường Nguyễn Văn Linh</t>
  </si>
  <si>
    <t>Năm 2020</t>
  </si>
  <si>
    <t>Dự án nâng cấp mở rộng 
đường Lý Thường Kiệt</t>
  </si>
  <si>
    <t>Năm 2022</t>
  </si>
  <si>
    <t>Dự án đường vào UBND phường Hiệp Tân</t>
  </si>
  <si>
    <t>Dự án đang thực hiện</t>
  </si>
  <si>
    <t>Dự án xây dựng hệ thống 
thoát nước Nguyễn Văn Cừ đến QL 22B, Rạch Sevil</t>
  </si>
  <si>
    <t>Dự án đang
 thực hiện</t>
  </si>
  <si>
    <t>Trung Tâm phát triển Quỹ đất thị xã Trảng Bàng</t>
  </si>
  <si>
    <t>Đường Hồ Chí mInh đoạn 2 (phạm vi nút giao) phần điều chỉnh</t>
  </si>
  <si>
    <t>Đã quyết toán nhưng chủ đầu tư chưa chuyển tiền</t>
  </si>
  <si>
    <t>Mở rộng doanh trại Đại đội bộ binh 54 tại xã Phước Chỉ</t>
  </si>
  <si>
    <t>Đã quyết toán kinh phí 2%</t>
  </si>
  <si>
    <t>Năm 2018</t>
  </si>
  <si>
    <t>Khu văn hóa TDTT thị xã</t>
  </si>
  <si>
    <t>Trong kinh phí 2% Chưa có kinh phí đo đạc  (chưa quyết toán dự án )</t>
  </si>
  <si>
    <t>Cụm dân cư Phước Mỹ</t>
  </si>
  <si>
    <t xml:space="preserve">Trong kinh phí 2%, Chưa có  kinh phí đo đạc 51.815.000 đồng , hiện nay đang quyết toán dự án </t>
  </si>
  <si>
    <t>Đường Tuần tra biên giới</t>
  </si>
  <si>
    <t xml:space="preserve">đã quyết toán kinh phí 2% với chủ đầu tư </t>
  </si>
  <si>
    <t>Nhà máy cung cấp nước sạch</t>
  </si>
  <si>
    <t xml:space="preserve">Dự án đang thực hiện  </t>
  </si>
  <si>
    <t>Đường An thạnh - Phước chỉ</t>
  </si>
  <si>
    <t>Xây dựng công trình Công cộng (trước Trường THPT Nguyễn trãi) GĐ 2</t>
  </si>
  <si>
    <t>Khu LH CN ĐT-DV Phước Đông - BL (b2, GĐ 2)</t>
  </si>
  <si>
    <t>Đang thực hiện, chưa tổng hợp chi phí</t>
  </si>
  <si>
    <t>Dự án đầu tư xây dựng công trình cầu An Hòa</t>
  </si>
  <si>
    <t>Trong kinh phí 2% Chưa có kinh phí đo đạc   (chưa quyết toán dự án )</t>
  </si>
  <si>
    <t>Hệ thống xử lý nước thải</t>
  </si>
  <si>
    <t xml:space="preserve">Chưa có kinh phí đo đạc 147.049.313 đồng , hiện nay đang lập thủ tục quyết toán dự án  </t>
  </si>
  <si>
    <t>Khu Liên hợp CN-ĐT-DV Phước Đông Bời Lời (giai đoạn 3)</t>
  </si>
  <si>
    <t>đang thực hiện chưa phê duyệt phương án</t>
  </si>
  <si>
    <t>Năm 2021</t>
  </si>
  <si>
    <t>Xây dựng Trạm bơm Phước Lưu</t>
  </si>
  <si>
    <t>Trong kinh phí 2% Chưa có kinh phí đo đạc   là 206.198.788 đồng (chưa quyết toán dự án )</t>
  </si>
  <si>
    <t>Đương 787B</t>
  </si>
  <si>
    <t>Đường dây điện 550KV củ chi nhánh rẽ Chơn Thành - Đức Hòa</t>
  </si>
  <si>
    <t xml:space="preserve">Đường dây 500kV Đức Hòa – Chơn Thành </t>
  </si>
  <si>
    <t>Đường 789 ( Phạm vi xã Hưng Thuận)</t>
  </si>
  <si>
    <t>Đường 789 ( Phạm vi Đôn  Thuận)</t>
  </si>
  <si>
    <t>Dự án đường vào cầu ông Sãi</t>
  </si>
  <si>
    <t>Trung tâm Phát triền quỹ đất huyện Gò Dầu</t>
  </si>
  <si>
    <t>Nghĩa địa tập trung xã Thanh Phước</t>
  </si>
  <si>
    <t>Trường tiểu học ấp 3, xã Bàu Đồn</t>
  </si>
  <si>
    <t>Đường vào khu di tích lịch sử Năm Trại</t>
  </si>
  <si>
    <t>Hệ thống thoát nước thị trần Gò Dầu</t>
  </si>
  <si>
    <t>Chốt chiến dịch Quốc phòng, xã Thanh Phước</t>
  </si>
  <si>
    <t>Công trình lộ ra 110kV trạm 220kV Tây Ninh 2</t>
  </si>
  <si>
    <t>Dự án chưa hoàn thành chuyển tiếp đến năm 2023</t>
  </si>
  <si>
    <t>Trạm biến áp 220Kv Tây Ninh 2</t>
  </si>
  <si>
    <t>Nâng cấp mở rộng Khu di tích lịch sửcăn cứ Lõm</t>
  </si>
  <si>
    <t>Nâng cấp mở rộng đường 782-784 đoạn từ 
tuyến tránh QL 22B đến ngã tư Tân Bình</t>
  </si>
  <si>
    <t>Nâng cấp mở rộng đường Liên xã Phước 
Trạch - Hiệp Thạnh - Phước Thạnh</t>
  </si>
  <si>
    <t>Nâng cấp mở rộng đường Câm An - Láng Cát</t>
  </si>
  <si>
    <t>Nâng cấp mở rộng đường Phước Thạnh - Cầu Ô</t>
  </si>
  <si>
    <t>Nâng cấp mở rộng đường Rỗng Tượng</t>
  </si>
  <si>
    <t>Nâng cấp mở rộng đường Xóm Bố - Bàu Đồn</t>
  </si>
  <si>
    <t>Đường dây 500kV Đức Hòa - Chơn Thành</t>
  </si>
  <si>
    <t>Dự án: Chợ kết hợp Nhà phố Chợ Hoà Bình, xã Thành Long</t>
  </si>
  <si>
    <t>Dự án: Đường tuần tra biên giới tỉnh Tây Ninh đoạn qua các xã: Phước Vinh, Biên Giới, Thành Long và Ninh Điền</t>
  </si>
  <si>
    <t>Dự án: Tưới tiêu khu vực phía Tây sông Vàm Cỏ Đông</t>
  </si>
  <si>
    <t>Dự án chưa hoàn thành còn đang thực hiện</t>
  </si>
  <si>
    <t>Dự án: Đường dây 110kv Tân Biên - Châu Thành (Suối Dộp)</t>
  </si>
  <si>
    <t>Dự án: Đường tuần tra biên giới tỉnh Tây Ninh đoạn qua các xã: Hoà Thạnh và Hoà Hội</t>
  </si>
  <si>
    <t>Dự án: Đường và Cầu Bến Cây Ổi, xã Hoà Thạnh và Phước Vinh</t>
  </si>
  <si>
    <t>Dự án: Làm đường ra Biên Giới thuộc xã Ninh Điền</t>
  </si>
  <si>
    <t>Dự án: Mở rộng Chốt dân quân Thành Nam, xã Thành Long</t>
  </si>
  <si>
    <t>Dự án: Nâng cấp, mở rộng đường từ Huyện đội - Ngã 3 Sọ - Đường huyện 3 - Đường huyện 4</t>
  </si>
  <si>
    <t>Dự án: Tiểu dự án Đường mòn Bàu Tà On thuộc dự án đường ra cửa khẩu Biên Mậu</t>
  </si>
  <si>
    <t>Dự án: Đường Võ Thị Sáu, Khu phố 3, Thị trấn Châu Thành (Tiếp nối Đường bờ kênh)</t>
  </si>
  <si>
    <t>Đường dây 110kV Tân Biên – Châu Thành (Suối Dộp)</t>
  </si>
  <si>
    <t xml:space="preserve">Đang
 thực hiện </t>
  </si>
  <si>
    <t>Công ty TNHH QL Farms (Tây Ninh) của nhà đầu tư QL Feedingstuffs SDN.BHD</t>
  </si>
  <si>
    <t>Mở rộng Trang trại chăn nuôi hợp nhất của Công ty TNHH QL VIETNAM AGRORESOURCES</t>
  </si>
  <si>
    <t>Dự án đầu tư xây dựng đường giao thông Phước Vinh – Sóc Thiết – Tà Xia</t>
  </si>
  <si>
    <t>Dự án Bờ kè chống sạt lở Suối Cần Đăng chảy qua trung tâm thị trấn Tân Biên</t>
  </si>
  <si>
    <t>Mở rộng trụ sở UBND xã Tân Lập</t>
  </si>
  <si>
    <t>Xây dựng nhà văn hóa ấp Suối Ông Đình, xã Trà Vong</t>
  </si>
  <si>
    <t>Xây dựng nhà văn hóa – thể thao ấp 3, xã Trà Vong</t>
  </si>
  <si>
    <t>Đang thực hiện quyết toán</t>
  </si>
  <si>
    <t>Đang
 thực hiện</t>
  </si>
  <si>
    <t>Thủy lợi Thủy lợi Phước Hòa - Diện tích đất nhỏ hạn chế khả năng sản xuất</t>
  </si>
  <si>
    <t>Hệ thống thoát nước ngã ba QL 22B – Đường 795, thị trấn Tân Biên, huyện Tân Biên, tỉnh Tây Ninh</t>
  </si>
  <si>
    <t>Đường tuần tra biên giới</t>
  </si>
  <si>
    <t>Công trình Nâng cấp, sửa chữa Hệ thống cấp nước ấp Thạnh Trung</t>
  </si>
  <si>
    <t>Xây dựng nhà văn hóa ấp 
Tân Thạnh</t>
  </si>
  <si>
    <t>Đang 
thực hiện</t>
  </si>
  <si>
    <t>Hỗ trợ di dời công trình phụ 
trên đất 10 thửa đất (bệnh viện cũ)</t>
  </si>
  <si>
    <t>Nhà văn hóa ấp Bàu Rã</t>
  </si>
  <si>
    <t>Công trình Trạm biến áp 
220kV Tân Biên và đường dây 220kV Tây Ninh- Tân Biên</t>
  </si>
  <si>
    <t>Làm mới và gia cố kênh 
TN19-1 đoạn từ K1+299 đến K1+629 và bổ sung cống tiêu tự tràn tại K1+299</t>
  </si>
  <si>
    <t>Thảm bê tông nhựa + Vỉa hè
 đường 30/4 (từ trường Trần Phú đến Ngã 3 chợ cũ)</t>
  </si>
  <si>
    <t>Nâng cấp mở rộng ĐT.795</t>
  </si>
  <si>
    <t>Đường dẫn cầu Suối Mây</t>
  </si>
  <si>
    <t>Trung tâm Phát triển Quỹ đất huyện Châu Thành</t>
  </si>
  <si>
    <t>Trung tâm Phát triển Quỹ đất huyện Tân Biên</t>
  </si>
  <si>
    <t>Trung tâm Phát triển quỹ đất huyện Tân Châu</t>
  </si>
  <si>
    <t>Công trình Đường dây 220KV Bình Long – Tây Ninh trên địa bàn huyện Tân Châu</t>
  </si>
  <si>
    <t>Dự án tuyến đường dây 110KV đấu nối nhà máy điệnmặt trời Bách Khoa Á Châu 1 và Trí Việt 1 vào hệ thống lưới điện quốc gia thuộc xã Suối Dây và Tân Phú huyện Tân Châu, tỉnh Tây Ninh</t>
  </si>
  <si>
    <t>Dự án đường dây 110KV Tân Hưng Xi măng Fico Tây Ninh</t>
  </si>
  <si>
    <t>Dự án Đồn Suối Lam 817</t>
  </si>
  <si>
    <t>Dự án Mở rộng Nhà bia tưởng niệm liệt sĩ Sư đoàn 9 - quân đoàn 4 tại ấp Tân Hiệp, xã Tân Thành, huyện Tân Châu</t>
  </si>
  <si>
    <t>Dự án Kênh tiêu Hội thành thuộc xã Tân Hội, huyện Tân Châu, tỉnh Tây Ninh</t>
  </si>
  <si>
    <t>Công trình Trung tâm VHTDTT huyện Tân Châu</t>
  </si>
  <si>
    <t>Công trình Cụm điểm tựa Nam Suối Nước Trong thuộc xã Tân Hội huyện Tân Châu, tỉnh Tây Ninh</t>
  </si>
  <si>
    <t>Công trình Đường ra cột mốc Quốc giới thuộc 03 ĐồnBiên Phòng: Tống lê Chân, Suối Lam và Tân Hà</t>
  </si>
  <si>
    <t xml:space="preserve">Dự án Kênh Tiêu Hội Thạnh </t>
  </si>
  <si>
    <t>Dự án Kênh tiêu Tân Phú Tân Hưng</t>
  </si>
  <si>
    <t xml:space="preserve">Dự án xây dựng doanh trại và thao trường huấn luyện Trung đoàn 174 </t>
  </si>
  <si>
    <t>Dự án Cụm Công nghiệp Tân Hội 2</t>
  </si>
  <si>
    <t>Công trình Đường ĐT 794 đoạn từ ngã ba Kà Tum đến cầu Sài Gòn (Giai đoạn 2)</t>
  </si>
  <si>
    <t>Trung tâm Phát triển quỹ đất thành phố Tây Ninh</t>
  </si>
  <si>
    <t>Nâng cấp đường số 4 (Nam Kỳ Khởi Nghĩa) khu dân cư số 1, phường 3, Tp Tây Ninh</t>
  </si>
  <si>
    <t>Đường Nội bộ cặp công viên, KP1, phường 3, Tp Tây Ninh</t>
  </si>
  <si>
    <t xml:space="preserve">Dự án Hệ thông thu gom và xử lý nước thải Thành phố </t>
  </si>
  <si>
    <t>Dự án Nâng cấp, cải tạo và ngầm hóa đường 30/4</t>
  </si>
  <si>
    <t>Dự án Xây dựng đường dây 220kV Bình Long -Tây Ninh</t>
  </si>
  <si>
    <t>Dự án đường I (đường trường Chinh) nối dài</t>
  </si>
  <si>
    <t>Dự án Văn phòng ấp Thạnh Hiệp</t>
  </si>
  <si>
    <t>Tạm ứng Cty Hải Đăng thực hiện Dự án đường Huỳnh Tấn Phát</t>
  </si>
  <si>
    <t>Dự án Văn phòng ấp Thạnh Đông</t>
  </si>
  <si>
    <t>Dự án trường THCS Hiệp ninh</t>
  </si>
  <si>
    <t xml:space="preserve">Dự án Trung tâm Chỉ huy Công an Tây Ninh </t>
  </si>
  <si>
    <t>Dự án Trường THCS Hiệp Ninh</t>
  </si>
  <si>
    <t>Dự án đường Huỳnh Tấn Phát</t>
  </si>
  <si>
    <t>Dự án khu di tích</t>
  </si>
  <si>
    <t>Dự án Công viên Thắng Lợi</t>
  </si>
  <si>
    <t>Dự án Xổ số Tây Ninh</t>
  </si>
  <si>
    <t>Dự án đường Lê Duẩn</t>
  </si>
  <si>
    <t xml:space="preserve">Dự án chưa
 hoàn thành, đang thực hiện </t>
  </si>
  <si>
    <t>Dự án Cáp treo</t>
  </si>
  <si>
    <t>Sổ chỉ huy Thành đội</t>
  </si>
  <si>
    <t>Dự án đường Trưng Nữ Vương</t>
  </si>
  <si>
    <t>Chủ đầu tư phải trả</t>
  </si>
  <si>
    <t>Dự án Đường E</t>
  </si>
  <si>
    <t>Dự án Trạm biến áp 220kV 
Tân Biên và đường dây 220kV Tây Ninh – Tân Biên</t>
  </si>
  <si>
    <t>Khu tái định cư Ninh Sơn</t>
  </si>
  <si>
    <t>Hẻm 3 Võ Thị Sáu di dời điện</t>
  </si>
  <si>
    <t>Dự án Công an tỉnh bổ sung</t>
  </si>
  <si>
    <t>Hẻm 3 Võ Thị Sáu</t>
  </si>
  <si>
    <t>Đường Nguyễn Văn Thắng</t>
  </si>
  <si>
    <t>Dự án Chỉnh trang chợ TP</t>
  </si>
  <si>
    <t>Trạm biến áp 110kV Tân Bình
 và đường dây đấu nối</t>
  </si>
  <si>
    <t xml:space="preserve">Dự án Di tích cơ sở Tỉnh ủy tại
 Khu phố 4, Phường 2 </t>
  </si>
  <si>
    <t>Trung tâm Phát 
triển quỹ đất huyện Bến Cầu</t>
  </si>
  <si>
    <t>Dự án TMTC (phần mở rộng 7,946 ha)</t>
  </si>
  <si>
    <t>Dự án bãi tập kết kiểm tra hàng hóa xuất nhập khẩu Tân Cảng Tây Ninh</t>
  </si>
  <si>
    <t>Dự án Nhà máy xử lý nước thải 9,000m3/ngày đêm, Khu KTCK Mộc Bài</t>
  </si>
  <si>
    <t>Dự án Khu Thương mại Công nghiệp Hoàng Thái Gia</t>
  </si>
  <si>
    <t>Dự án Văn phòng ấp Thuận Hòa, xã Lợi Thuận</t>
  </si>
  <si>
    <t>Dự án Trường TH Long Thuận A</t>
  </si>
  <si>
    <t>Dự án Nhà Văn hóa, ấp Long Hòa, xã Long Thuận</t>
  </si>
  <si>
    <t>Dự án Khu hành chính xã Long Khánh</t>
  </si>
  <si>
    <t>Dự án Nhà đón tiếp khách nước ngoài</t>
  </si>
  <si>
    <t>Dự án Nhà Văn hóa, ấp Long An, xã Long Thuận</t>
  </si>
  <si>
    <r>
      <rPr>
        <sz val="11"/>
        <rFont val="Times New Roman"/>
        <family val="1"/>
      </rPr>
      <t>Dự án Đường tuần tra biên giới</t>
    </r>
    <r>
      <rPr>
        <sz val="11"/>
        <rFont val="VNI-Times"/>
      </rPr>
      <t xml:space="preserve"> </t>
    </r>
    <r>
      <rPr>
        <sz val="11"/>
        <rFont val="Times New Roman"/>
        <family val="1"/>
      </rPr>
      <t>(giai đoạn 2017-2020) xã Lợi Thuận và Tiên Thuận</t>
    </r>
  </si>
  <si>
    <t>Dự án Trường Mẫu giáo Long Chữ</t>
  </si>
  <si>
    <t>Dự án Đường sân bóng đá xã Long Phước</t>
  </si>
  <si>
    <t>Dự án Trường Mẫu giáo Long Thuận</t>
  </si>
  <si>
    <t>Dự án xây dựng chốt dân quân Gò Ngãi, xã Lợi Thuận, huyện Bến Cầu</t>
  </si>
  <si>
    <t>Dự án Khu dân cư Tây Nam</t>
  </si>
  <si>
    <t>Dự án Nhà Văn hóa ấp Thuận Tâm</t>
  </si>
  <si>
    <t>Dự án Nhà Văn hóa ấp Thuận Đông</t>
  </si>
  <si>
    <t>Dự án Cụm Công nghiệp Tây Nam</t>
  </si>
  <si>
    <t>Dự ám Cụm điểm tựa Mộc Bài</t>
  </si>
  <si>
    <t>Dự án Trạm kiểm soát biên phòng xã Long Phước, huyện Bến Cầu</t>
  </si>
  <si>
    <t>Dự án Tưới tiêu khu vực phía Tây sông Vàm Cỏ Đông</t>
  </si>
  <si>
    <t>Dự án Đường ĐD.10</t>
  </si>
  <si>
    <t>Dự án Chốt dân quân Cầu Trắng</t>
  </si>
  <si>
    <t>Dự án Khu hành chính xã và TTVH Học tập cộng đồng xã Tiên Thuận</t>
  </si>
  <si>
    <t>Dự án quy hoạch sử dụng đất để làm bia tưởng niệm những người đã bị sát hại trong chiến tranh biên giới Tây Nam.</t>
  </si>
  <si>
    <t>Dự án Mở rộng thao trường huấn luyện CBB61.</t>
  </si>
  <si>
    <t>Dự án Cụm điểm tựa Long Khánh</t>
  </si>
  <si>
    <t>Dự án Công viên huyện khu phố 3 (Giai đoạn 1)</t>
  </si>
  <si>
    <t>Dự án Đường 790 nối dài</t>
  </si>
  <si>
    <t>Đường Điện Bình Long - Tây Ninh</t>
  </si>
  <si>
    <t>Dự án Đường ĐH 9</t>
  </si>
  <si>
    <t>Dự án Đường Đất sét - Bến Củi</t>
  </si>
  <si>
    <t xml:space="preserve">Dự án chưa hoàn thành
 chuyển tiếp </t>
  </si>
  <si>
    <t>Dự án Nâng cấp và Mở rộng ĐT.782-ĐT.784
 (Đoạn từ ngã ba tuyến tránh QL.22 đến ngã tư Tân Bình).</t>
  </si>
  <si>
    <t>Dự án Mở rộng công viên giai đoạn 2</t>
  </si>
  <si>
    <t>Dự án Đường Nguyễn Bình Thị trấn nối dài</t>
  </si>
  <si>
    <t>Dự án Kênh tiêu T12-17</t>
  </si>
  <si>
    <t>Dự án Khoa kiểm soát bệnh tật</t>
  </si>
  <si>
    <t>Dự án Đường N8-787B-789</t>
  </si>
  <si>
    <t>Trung tâm Phát 
triển quỹ đất huyện Dương Minh Châu</t>
  </si>
  <si>
    <t>Nộp trả NS
 68.076.956</t>
  </si>
  <si>
    <t>Nộp trả NS 
31.185.883</t>
  </si>
  <si>
    <t>A</t>
  </si>
  <si>
    <t>B</t>
  </si>
  <si>
    <t>C</t>
  </si>
  <si>
    <t>Phụ lục 01</t>
  </si>
  <si>
    <t>(Kèm tháo Báo cáo số ……/BC-STC, ngày … tháng ... năm 2023 của Sở Tài chính)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</si>
</sst>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_(* #,##0.00_);_(* \(#,##0.00\);_(* &quot;-&quot;??_);_(@_)"/>
    <numFmt numFmtId="166" formatCode="_-* #,##0_-;\-* #,##0_-;_-* &quot;-&quot;??_-;_-@_-"/>
    <numFmt numFmtId="167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VNI-Times"/>
    </font>
    <font>
      <sz val="11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164" fontId="1" fillId="0" borderId="0" applyFont="0" applyFill="0" applyBorder="0" applyAlignment="0" applyProtection="0"/>
    <xf numFmtId="0" fontId="5" fillId="0" borderId="0"/>
  </cellStyleXfs>
  <cellXfs count="89">
    <xf numFmtId="0" fontId="0" fillId="0" borderId="0" xfId="0"/>
    <xf numFmtId="167" fontId="3" fillId="0" borderId="1" xfId="1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167" fontId="3" fillId="0" borderId="1" xfId="1" applyNumberFormat="1" applyFont="1" applyFill="1" applyBorder="1" applyAlignment="1">
      <alignment horizontal="center" vertical="center" wrapText="1"/>
    </xf>
    <xf numFmtId="167" fontId="3" fillId="0" borderId="1" xfId="1" applyNumberFormat="1" applyFont="1" applyFill="1" applyBorder="1" applyAlignment="1">
      <alignment vertical="center" wrapText="1"/>
    </xf>
    <xf numFmtId="0" fontId="3" fillId="0" borderId="1" xfId="3" applyFont="1" applyBorder="1" applyAlignment="1">
      <alignment horizontal="left" wrapText="1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1" xfId="2" applyFont="1" applyBorder="1" applyAlignment="1">
      <alignment horizontal="left" vertical="center" wrapText="1"/>
    </xf>
    <xf numFmtId="3" fontId="3" fillId="0" borderId="1" xfId="2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3" fontId="3" fillId="2" borderId="1" xfId="0" applyNumberFormat="1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6" fillId="2" borderId="1" xfId="5" applyFont="1" applyFill="1" applyBorder="1" applyAlignment="1">
      <alignment horizontal="justify" vertical="center"/>
    </xf>
    <xf numFmtId="164" fontId="5" fillId="2" borderId="1" xfId="4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justify" vertical="center" wrapText="1"/>
    </xf>
    <xf numFmtId="0" fontId="6" fillId="2" borderId="1" xfId="5" applyFont="1" applyFill="1" applyBorder="1" applyAlignment="1">
      <alignment horizontal="justify" vertical="center" wrapText="1"/>
    </xf>
    <xf numFmtId="0" fontId="6" fillId="0" borderId="1" xfId="5" applyFont="1" applyBorder="1" applyAlignment="1">
      <alignment horizontal="justify" vertical="center"/>
    </xf>
    <xf numFmtId="3" fontId="5" fillId="0" borderId="1" xfId="4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justify" vertical="center"/>
    </xf>
    <xf numFmtId="3" fontId="6" fillId="2" borderId="1" xfId="0" applyNumberFormat="1" applyFont="1" applyFill="1" applyBorder="1" applyAlignment="1">
      <alignment horizontal="right" vertical="center"/>
    </xf>
    <xf numFmtId="167" fontId="6" fillId="0" borderId="1" xfId="1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5" applyFont="1" applyBorder="1" applyAlignment="1">
      <alignment horizontal="justify" vertical="center" wrapText="1"/>
    </xf>
    <xf numFmtId="167" fontId="5" fillId="0" borderId="1" xfId="1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3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67" fontId="4" fillId="0" borderId="1" xfId="0" applyNumberFormat="1" applyFont="1" applyBorder="1" applyAlignment="1">
      <alignment horizontal="center" vertical="center"/>
    </xf>
    <xf numFmtId="167" fontId="3" fillId="2" borderId="1" xfId="1" applyNumberFormat="1" applyFont="1" applyFill="1" applyBorder="1" applyAlignment="1">
      <alignment horizontal="left"/>
    </xf>
    <xf numFmtId="0" fontId="4" fillId="0" borderId="1" xfId="0" applyFont="1" applyBorder="1" applyAlignment="1">
      <alignment wrapText="1"/>
    </xf>
    <xf numFmtId="167" fontId="4" fillId="2" borderId="1" xfId="1" applyNumberFormat="1" applyFont="1" applyFill="1" applyBorder="1" applyAlignment="1">
      <alignment horizontal="left"/>
    </xf>
    <xf numFmtId="167" fontId="3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164" fontId="7" fillId="2" borderId="1" xfId="3" applyNumberFormat="1" applyFont="1" applyFill="1" applyBorder="1"/>
    <xf numFmtId="0" fontId="3" fillId="2" borderId="1" xfId="0" applyFont="1" applyFill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right" wrapText="1"/>
    </xf>
    <xf numFmtId="0" fontId="3" fillId="2" borderId="1" xfId="0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166" fontId="3" fillId="0" borderId="1" xfId="1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166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167" fontId="3" fillId="0" borderId="1" xfId="1" applyNumberFormat="1" applyFont="1" applyBorder="1" applyAlignment="1">
      <alignment horizontal="center" vertical="center"/>
    </xf>
    <xf numFmtId="165" fontId="4" fillId="0" borderId="1" xfId="1" applyFont="1" applyBorder="1" applyAlignment="1">
      <alignment horizontal="center" vertical="center"/>
    </xf>
    <xf numFmtId="167" fontId="3" fillId="0" borderId="1" xfId="1" applyNumberFormat="1" applyFont="1" applyFill="1" applyBorder="1" applyAlignment="1">
      <alignment horizontal="left" vertical="center" wrapText="1"/>
    </xf>
    <xf numFmtId="167" fontId="3" fillId="0" borderId="1" xfId="1" applyNumberFormat="1" applyFont="1" applyFill="1" applyBorder="1" applyAlignment="1">
      <alignment horizontal="left" vertical="center"/>
    </xf>
    <xf numFmtId="167" fontId="3" fillId="0" borderId="1" xfId="1" applyNumberFormat="1" applyFont="1" applyFill="1" applyBorder="1" applyAlignment="1">
      <alignment vertical="center"/>
    </xf>
    <xf numFmtId="167" fontId="3" fillId="0" borderId="1" xfId="1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3" fontId="5" fillId="2" borderId="1" xfId="5" applyNumberFormat="1" applyFont="1" applyFill="1" applyBorder="1" applyAlignment="1">
      <alignment horizontal="right" vertical="center"/>
    </xf>
    <xf numFmtId="3" fontId="5" fillId="0" borderId="1" xfId="5" applyNumberFormat="1" applyFont="1" applyBorder="1" applyAlignment="1">
      <alignment horizontal="right" vertical="center"/>
    </xf>
    <xf numFmtId="0" fontId="5" fillId="2" borderId="1" xfId="5" applyFont="1" applyFill="1" applyBorder="1" applyAlignment="1">
      <alignment horizontal="justify" vertical="center" wrapText="1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3" fontId="4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166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6">
    <cellStyle name="Comma" xfId="1" builtinId="3"/>
    <cellStyle name="Comma [0]" xfId="4" builtinId="6"/>
    <cellStyle name="Normal" xfId="0" builtinId="0"/>
    <cellStyle name="Normal 2" xfId="2"/>
    <cellStyle name="Normal 6" xfId="3"/>
    <cellStyle name="Normal_DOI CHIEU TIEN GUI KBNN-TK40-T.U.NS 200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U%20LIEU%20DANG%20LAM/LE%20TRUNG%20TAM%20PTQD%20GO%20DAU/TAI%20KHOAN%20KHO%20BAC/NAM%202020/PHIEU%20CHI%202020/PHIEU%20CHI%202020-D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xz"/>
      <sheetName val="Data"/>
      <sheetName val="Đề nghị thanh toán"/>
      <sheetName val="In phiếu chi"/>
      <sheetName val="BAO CAO QT 7.2019"/>
      <sheetName val="SVD"/>
      <sheetName val="KCN PD"/>
      <sheetName val="TNFOOD"/>
      <sheetName val="CAH"/>
      <sheetName val="HTTN"/>
      <sheetName val="TDC"/>
      <sheetName val="QL22 TB"/>
      <sheetName val="110KV"/>
      <sheetName val="TH"/>
      <sheetName val="SUOI BA TUOI"/>
    </sheetNames>
    <sheetDataSet>
      <sheetData sheetId="0" refreshError="1"/>
      <sheetData sheetId="1" refreshError="1">
        <row r="127">
          <cell r="D127">
            <v>131612621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7"/>
  <sheetViews>
    <sheetView tabSelected="1" workbookViewId="0">
      <selection activeCell="F5" sqref="F5"/>
    </sheetView>
  </sheetViews>
  <sheetFormatPr defaultRowHeight="15.5" x14ac:dyDescent="0.35"/>
  <cols>
    <col min="1" max="1" width="4.81640625" style="31" customWidth="1"/>
    <col min="2" max="2" width="22.54296875" style="31" customWidth="1"/>
    <col min="3" max="3" width="24.36328125" style="31" customWidth="1"/>
    <col min="4" max="6" width="16.54296875" style="31" customWidth="1"/>
    <col min="7" max="7" width="15.7265625" style="31" customWidth="1"/>
    <col min="8" max="8" width="15" style="31" customWidth="1"/>
    <col min="9" max="9" width="13.36328125" style="31" customWidth="1"/>
    <col min="10" max="16384" width="8.7265625" style="31"/>
  </cols>
  <sheetData>
    <row r="1" spans="1:12" x14ac:dyDescent="0.35">
      <c r="I1" s="35" t="s">
        <v>215</v>
      </c>
    </row>
    <row r="2" spans="1:12" ht="27.5" customHeight="1" x14ac:dyDescent="0.35">
      <c r="A2" s="86" t="s">
        <v>16</v>
      </c>
      <c r="B2" s="86"/>
      <c r="C2" s="86"/>
      <c r="D2" s="86"/>
      <c r="E2" s="86"/>
      <c r="F2" s="86"/>
      <c r="G2" s="86"/>
      <c r="H2" s="86"/>
      <c r="I2" s="86"/>
    </row>
    <row r="3" spans="1:12" ht="17" customHeight="1" x14ac:dyDescent="0.35">
      <c r="A3" s="87" t="s">
        <v>216</v>
      </c>
      <c r="B3" s="87"/>
      <c r="C3" s="87"/>
      <c r="D3" s="87"/>
      <c r="E3" s="87"/>
      <c r="F3" s="87"/>
      <c r="G3" s="87"/>
      <c r="H3" s="87"/>
      <c r="I3" s="87"/>
    </row>
    <row r="4" spans="1:12" ht="21.5" customHeight="1" x14ac:dyDescent="0.35">
      <c r="I4" s="32" t="s">
        <v>17</v>
      </c>
    </row>
    <row r="5" spans="1:12" s="35" customFormat="1" ht="51" customHeight="1" x14ac:dyDescent="0.35">
      <c r="A5" s="33" t="s">
        <v>7</v>
      </c>
      <c r="B5" s="34" t="s">
        <v>18</v>
      </c>
      <c r="C5" s="33" t="s">
        <v>11</v>
      </c>
      <c r="D5" s="34" t="s">
        <v>1</v>
      </c>
      <c r="E5" s="34" t="s">
        <v>2</v>
      </c>
      <c r="F5" s="34" t="s">
        <v>3</v>
      </c>
      <c r="G5" s="34" t="s">
        <v>4</v>
      </c>
      <c r="H5" s="34" t="s">
        <v>5</v>
      </c>
      <c r="I5" s="33" t="s">
        <v>0</v>
      </c>
    </row>
    <row r="6" spans="1:12" s="85" customFormat="1" ht="20" customHeight="1" x14ac:dyDescent="0.35">
      <c r="A6" s="83" t="s">
        <v>212</v>
      </c>
      <c r="B6" s="84" t="s">
        <v>213</v>
      </c>
      <c r="C6" s="83" t="s">
        <v>214</v>
      </c>
      <c r="D6" s="84">
        <v>1</v>
      </c>
      <c r="E6" s="84">
        <v>2</v>
      </c>
      <c r="F6" s="84">
        <v>3</v>
      </c>
      <c r="G6" s="84">
        <v>4</v>
      </c>
      <c r="H6" s="84">
        <v>4</v>
      </c>
      <c r="I6" s="83">
        <v>6</v>
      </c>
    </row>
    <row r="7" spans="1:12" s="35" customFormat="1" ht="52.5" customHeight="1" x14ac:dyDescent="0.35">
      <c r="A7" s="36" t="s">
        <v>12</v>
      </c>
      <c r="B7" s="37" t="s">
        <v>14</v>
      </c>
      <c r="C7" s="36">
        <f>C8</f>
        <v>5</v>
      </c>
      <c r="D7" s="38">
        <f t="shared" ref="D7:H7" si="0">D8</f>
        <v>320078049</v>
      </c>
      <c r="E7" s="38">
        <f t="shared" si="0"/>
        <v>222330725</v>
      </c>
      <c r="F7" s="38">
        <f t="shared" si="0"/>
        <v>0</v>
      </c>
      <c r="G7" s="38">
        <f t="shared" si="0"/>
        <v>0</v>
      </c>
      <c r="H7" s="38">
        <f t="shared" si="0"/>
        <v>222330725</v>
      </c>
      <c r="I7" s="36"/>
    </row>
    <row r="8" spans="1:12" s="35" customFormat="1" ht="52.5" customHeight="1" x14ac:dyDescent="0.35">
      <c r="A8" s="33"/>
      <c r="B8" s="39" t="s">
        <v>119</v>
      </c>
      <c r="C8" s="33">
        <v>5</v>
      </c>
      <c r="D8" s="40">
        <f>SUM(D9:D13)</f>
        <v>320078049</v>
      </c>
      <c r="E8" s="40">
        <f t="shared" ref="E8:H8" si="1">SUM(E9:E13)</f>
        <v>222330725</v>
      </c>
      <c r="F8" s="40">
        <f t="shared" si="1"/>
        <v>0</v>
      </c>
      <c r="G8" s="40">
        <f t="shared" si="1"/>
        <v>0</v>
      </c>
      <c r="H8" s="40">
        <f t="shared" si="1"/>
        <v>222330725</v>
      </c>
      <c r="I8" s="33"/>
    </row>
    <row r="9" spans="1:12" ht="58.5" customHeight="1" x14ac:dyDescent="0.35">
      <c r="A9" s="41"/>
      <c r="B9" s="41" t="s">
        <v>19</v>
      </c>
      <c r="C9" s="2" t="s">
        <v>94</v>
      </c>
      <c r="D9" s="42">
        <v>33620470</v>
      </c>
      <c r="E9" s="43">
        <f>D9</f>
        <v>33620470</v>
      </c>
      <c r="F9" s="14">
        <v>0</v>
      </c>
      <c r="G9" s="14">
        <v>0</v>
      </c>
      <c r="H9" s="42">
        <f>E9-F9</f>
        <v>33620470</v>
      </c>
      <c r="I9" s="14" t="s">
        <v>95</v>
      </c>
      <c r="J9" s="44"/>
      <c r="K9" s="44"/>
    </row>
    <row r="10" spans="1:12" ht="58.5" customHeight="1" x14ac:dyDescent="0.35">
      <c r="A10" s="41"/>
      <c r="B10" s="41" t="s">
        <v>37</v>
      </c>
      <c r="C10" s="2" t="s">
        <v>96</v>
      </c>
      <c r="D10" s="42">
        <v>88317692</v>
      </c>
      <c r="E10" s="43">
        <v>0</v>
      </c>
      <c r="F10" s="14">
        <v>0</v>
      </c>
      <c r="G10" s="14">
        <v>0</v>
      </c>
      <c r="H10" s="14">
        <v>0</v>
      </c>
      <c r="I10" s="41"/>
      <c r="J10" s="44"/>
      <c r="K10" s="44"/>
      <c r="L10" s="44"/>
    </row>
    <row r="11" spans="1:12" ht="60.75" customHeight="1" x14ac:dyDescent="0.35">
      <c r="A11" s="41"/>
      <c r="B11" s="41" t="s">
        <v>25</v>
      </c>
      <c r="C11" s="2" t="s">
        <v>97</v>
      </c>
      <c r="D11" s="42">
        <v>6505986</v>
      </c>
      <c r="E11" s="43">
        <f>D11</f>
        <v>6505986</v>
      </c>
      <c r="F11" s="14">
        <v>0</v>
      </c>
      <c r="G11" s="14">
        <v>0</v>
      </c>
      <c r="H11" s="42">
        <f>E11-F11</f>
        <v>6505986</v>
      </c>
      <c r="I11" s="14" t="s">
        <v>95</v>
      </c>
      <c r="J11" s="44"/>
      <c r="K11" s="44"/>
    </row>
    <row r="12" spans="1:12" ht="59.25" customHeight="1" x14ac:dyDescent="0.35">
      <c r="A12" s="41"/>
      <c r="B12" s="41" t="s">
        <v>20</v>
      </c>
      <c r="C12" s="2" t="s">
        <v>98</v>
      </c>
      <c r="D12" s="42">
        <v>9429632</v>
      </c>
      <c r="E12" s="43">
        <v>0</v>
      </c>
      <c r="F12" s="14">
        <v>0</v>
      </c>
      <c r="G12" s="14">
        <v>0</v>
      </c>
      <c r="H12" s="14">
        <v>0</v>
      </c>
      <c r="I12" s="41"/>
      <c r="J12" s="44"/>
      <c r="K12" s="44"/>
    </row>
    <row r="13" spans="1:12" ht="59.25" customHeight="1" x14ac:dyDescent="0.35">
      <c r="A13" s="41"/>
      <c r="B13" s="41" t="s">
        <v>25</v>
      </c>
      <c r="C13" s="2" t="s">
        <v>99</v>
      </c>
      <c r="D13" s="42">
        <f>94728026+87476243</f>
        <v>182204269</v>
      </c>
      <c r="E13" s="43">
        <f>D13</f>
        <v>182204269</v>
      </c>
      <c r="F13" s="14">
        <v>0</v>
      </c>
      <c r="G13" s="14">
        <v>0</v>
      </c>
      <c r="H13" s="42">
        <f>E13-F13</f>
        <v>182204269</v>
      </c>
      <c r="I13" s="14" t="s">
        <v>95</v>
      </c>
      <c r="J13" s="44"/>
      <c r="K13" s="44"/>
    </row>
    <row r="14" spans="1:12" s="35" customFormat="1" ht="52.5" customHeight="1" x14ac:dyDescent="0.35">
      <c r="A14" s="36" t="s">
        <v>13</v>
      </c>
      <c r="B14" s="37" t="s">
        <v>15</v>
      </c>
      <c r="C14" s="36">
        <f>C15+C19+C57+C63+C83+C99+C132+C111+C147+C176</f>
        <v>155</v>
      </c>
      <c r="D14" s="38">
        <f t="shared" ref="D14:H14" si="2">D15+D19+D57+D63+D83+D99+D132+D111+D147+D176</f>
        <v>109052964273</v>
      </c>
      <c r="E14" s="38">
        <f t="shared" si="2"/>
        <v>39468180959.699997</v>
      </c>
      <c r="F14" s="38">
        <f t="shared" si="2"/>
        <v>16975230432</v>
      </c>
      <c r="G14" s="38">
        <f t="shared" si="2"/>
        <v>2670215859</v>
      </c>
      <c r="H14" s="38">
        <f t="shared" si="2"/>
        <v>15853739959.700001</v>
      </c>
      <c r="I14" s="36"/>
    </row>
    <row r="15" spans="1:12" s="35" customFormat="1" ht="30" x14ac:dyDescent="0.35">
      <c r="A15" s="33">
        <v>1</v>
      </c>
      <c r="B15" s="39" t="s">
        <v>6</v>
      </c>
      <c r="C15" s="33">
        <v>3</v>
      </c>
      <c r="D15" s="45">
        <f>SUM(D16:D18)</f>
        <v>556559399</v>
      </c>
      <c r="E15" s="45">
        <f t="shared" ref="E15:F15" si="3">SUM(E16:E18)</f>
        <v>546972263</v>
      </c>
      <c r="F15" s="45">
        <f t="shared" si="3"/>
        <v>188482425</v>
      </c>
      <c r="G15" s="33"/>
      <c r="H15" s="33"/>
      <c r="I15" s="33"/>
    </row>
    <row r="16" spans="1:12" ht="31" x14ac:dyDescent="0.35">
      <c r="A16" s="41"/>
      <c r="B16" s="41" t="s">
        <v>19</v>
      </c>
      <c r="C16" s="2" t="s">
        <v>9</v>
      </c>
      <c r="D16" s="43">
        <v>27069540</v>
      </c>
      <c r="E16" s="43">
        <v>27069540</v>
      </c>
      <c r="F16" s="43">
        <v>27069540</v>
      </c>
      <c r="G16" s="41"/>
      <c r="H16" s="41"/>
      <c r="I16" s="41"/>
    </row>
    <row r="17" spans="1:9" ht="31" x14ac:dyDescent="0.35">
      <c r="A17" s="41"/>
      <c r="B17" s="41" t="s">
        <v>19</v>
      </c>
      <c r="C17" s="2" t="s">
        <v>10</v>
      </c>
      <c r="D17" s="43">
        <v>90573036</v>
      </c>
      <c r="E17" s="43">
        <v>80985900</v>
      </c>
      <c r="F17" s="43">
        <v>80985900</v>
      </c>
      <c r="G17" s="41"/>
      <c r="H17" s="41"/>
      <c r="I17" s="41"/>
    </row>
    <row r="18" spans="1:9" ht="62" x14ac:dyDescent="0.35">
      <c r="A18" s="41"/>
      <c r="B18" s="41" t="s">
        <v>20</v>
      </c>
      <c r="C18" s="46" t="s">
        <v>8</v>
      </c>
      <c r="D18" s="43">
        <v>438916823</v>
      </c>
      <c r="E18" s="43">
        <v>438916823</v>
      </c>
      <c r="F18" s="43">
        <v>80426985</v>
      </c>
      <c r="G18" s="41"/>
      <c r="H18" s="43">
        <v>358489838</v>
      </c>
      <c r="I18" s="14" t="s">
        <v>21</v>
      </c>
    </row>
    <row r="19" spans="1:9" s="35" customFormat="1" ht="45" x14ac:dyDescent="0.35">
      <c r="A19" s="33">
        <v>2</v>
      </c>
      <c r="B19" s="39" t="s">
        <v>135</v>
      </c>
      <c r="C19" s="33">
        <v>29</v>
      </c>
      <c r="D19" s="47">
        <f>SUM(D21:D56)</f>
        <v>8247432160</v>
      </c>
      <c r="E19" s="47">
        <f t="shared" ref="E19:H19" si="4">SUM(E21:E56)</f>
        <v>5622552171</v>
      </c>
      <c r="F19" s="47">
        <f t="shared" si="4"/>
        <v>2421649324</v>
      </c>
      <c r="G19" s="47">
        <f t="shared" si="4"/>
        <v>2305385155</v>
      </c>
      <c r="H19" s="47">
        <f t="shared" si="4"/>
        <v>300255000</v>
      </c>
      <c r="I19" s="33"/>
    </row>
    <row r="20" spans="1:9" x14ac:dyDescent="0.35">
      <c r="A20" s="41"/>
      <c r="B20" s="41" t="s">
        <v>19</v>
      </c>
      <c r="C20" s="33"/>
      <c r="D20" s="47"/>
      <c r="E20" s="47"/>
      <c r="F20" s="47"/>
      <c r="G20" s="47"/>
      <c r="H20" s="33"/>
      <c r="I20" s="33"/>
    </row>
    <row r="21" spans="1:9" ht="62" x14ac:dyDescent="0.35">
      <c r="A21" s="41"/>
      <c r="B21" s="41"/>
      <c r="C21" s="30" t="s">
        <v>136</v>
      </c>
      <c r="D21" s="48">
        <v>133816403</v>
      </c>
      <c r="E21" s="48">
        <v>120434000</v>
      </c>
      <c r="F21" s="48">
        <v>105544044</v>
      </c>
      <c r="G21" s="48">
        <f>E21-F21</f>
        <v>14889956</v>
      </c>
      <c r="H21" s="41"/>
      <c r="I21" s="41"/>
    </row>
    <row r="22" spans="1:9" ht="46.5" x14ac:dyDescent="0.35">
      <c r="A22" s="41"/>
      <c r="B22" s="41"/>
      <c r="C22" s="30" t="s">
        <v>137</v>
      </c>
      <c r="D22" s="48">
        <v>38956530</v>
      </c>
      <c r="E22" s="48">
        <v>34716000</v>
      </c>
      <c r="F22" s="48">
        <v>34716000</v>
      </c>
      <c r="G22" s="48"/>
      <c r="H22" s="41"/>
      <c r="I22" s="41"/>
    </row>
    <row r="23" spans="1:9" x14ac:dyDescent="0.3">
      <c r="A23" s="41"/>
      <c r="B23" s="41" t="s">
        <v>37</v>
      </c>
      <c r="C23" s="49"/>
      <c r="D23" s="50"/>
      <c r="E23" s="50"/>
      <c r="F23" s="50"/>
      <c r="G23" s="50"/>
      <c r="H23" s="33"/>
      <c r="I23" s="33"/>
    </row>
    <row r="24" spans="1:9" ht="46.5" x14ac:dyDescent="0.35">
      <c r="A24" s="41"/>
      <c r="B24" s="41"/>
      <c r="C24" s="5" t="s">
        <v>138</v>
      </c>
      <c r="D24" s="48">
        <v>524101668</v>
      </c>
      <c r="E24" s="48">
        <v>524101668</v>
      </c>
      <c r="F24" s="48">
        <v>240974225</v>
      </c>
      <c r="G24" s="48">
        <f>E24-F24</f>
        <v>283127443</v>
      </c>
      <c r="H24" s="41"/>
      <c r="I24" s="41"/>
    </row>
    <row r="25" spans="1:9" ht="31" x14ac:dyDescent="0.35">
      <c r="A25" s="41"/>
      <c r="B25" s="41"/>
      <c r="C25" s="5" t="s">
        <v>139</v>
      </c>
      <c r="D25" s="48">
        <v>1639413487</v>
      </c>
      <c r="E25" s="48">
        <v>701066000</v>
      </c>
      <c r="F25" s="48">
        <f>327041157+94820964</f>
        <v>421862121</v>
      </c>
      <c r="G25" s="48">
        <f t="shared" ref="G25:G31" si="5">E25-F25</f>
        <v>279203879</v>
      </c>
      <c r="H25" s="41"/>
      <c r="I25" s="41"/>
    </row>
    <row r="26" spans="1:9" ht="46.5" x14ac:dyDescent="0.35">
      <c r="A26" s="41"/>
      <c r="B26" s="41"/>
      <c r="C26" s="5" t="s">
        <v>140</v>
      </c>
      <c r="D26" s="48">
        <v>170000000</v>
      </c>
      <c r="E26" s="48">
        <v>170000000</v>
      </c>
      <c r="F26" s="48">
        <v>170000000</v>
      </c>
      <c r="G26" s="48">
        <f t="shared" si="5"/>
        <v>0</v>
      </c>
      <c r="H26" s="41"/>
      <c r="I26" s="41"/>
    </row>
    <row r="27" spans="1:9" ht="31" x14ac:dyDescent="0.35">
      <c r="A27" s="41"/>
      <c r="B27" s="41"/>
      <c r="C27" s="5" t="s">
        <v>141</v>
      </c>
      <c r="D27" s="48">
        <v>317136988</v>
      </c>
      <c r="E27" s="48">
        <v>317136988</v>
      </c>
      <c r="F27" s="48">
        <v>162801745</v>
      </c>
      <c r="G27" s="48">
        <f t="shared" si="5"/>
        <v>154335243</v>
      </c>
      <c r="H27" s="41"/>
      <c r="I27" s="41"/>
    </row>
    <row r="28" spans="1:9" ht="31" x14ac:dyDescent="0.35">
      <c r="A28" s="41"/>
      <c r="B28" s="41"/>
      <c r="C28" s="5" t="s">
        <v>142</v>
      </c>
      <c r="D28" s="48">
        <v>10000000</v>
      </c>
      <c r="E28" s="48">
        <v>10000000</v>
      </c>
      <c r="F28" s="48">
        <v>10000000</v>
      </c>
      <c r="G28" s="48">
        <f t="shared" si="5"/>
        <v>0</v>
      </c>
      <c r="H28" s="41"/>
      <c r="I28" s="41"/>
    </row>
    <row r="29" spans="1:9" ht="46.5" x14ac:dyDescent="0.35">
      <c r="A29" s="41"/>
      <c r="B29" s="41"/>
      <c r="C29" s="5" t="s">
        <v>143</v>
      </c>
      <c r="D29" s="48"/>
      <c r="E29" s="48">
        <v>100255000</v>
      </c>
      <c r="F29" s="48"/>
      <c r="G29" s="48">
        <v>0</v>
      </c>
      <c r="H29" s="51">
        <f>E29</f>
        <v>100255000</v>
      </c>
      <c r="I29" s="41"/>
    </row>
    <row r="30" spans="1:9" ht="31" x14ac:dyDescent="0.35">
      <c r="A30" s="41"/>
      <c r="B30" s="41"/>
      <c r="C30" s="5" t="s">
        <v>144</v>
      </c>
      <c r="D30" s="48">
        <v>10000000</v>
      </c>
      <c r="E30" s="48">
        <v>10000000</v>
      </c>
      <c r="F30" s="48">
        <v>10000000</v>
      </c>
      <c r="G30" s="48">
        <f t="shared" si="5"/>
        <v>0</v>
      </c>
      <c r="H30" s="41"/>
      <c r="I30" s="41"/>
    </row>
    <row r="31" spans="1:9" ht="31" x14ac:dyDescent="0.35">
      <c r="A31" s="41"/>
      <c r="B31" s="41"/>
      <c r="C31" s="5" t="s">
        <v>145</v>
      </c>
      <c r="D31" s="48">
        <v>375853000</v>
      </c>
      <c r="E31" s="48">
        <v>112000000</v>
      </c>
      <c r="F31" s="48">
        <f>191713217-79713217</f>
        <v>112000000</v>
      </c>
      <c r="G31" s="48">
        <f t="shared" si="5"/>
        <v>0</v>
      </c>
      <c r="H31" s="41"/>
      <c r="I31" s="41"/>
    </row>
    <row r="32" spans="1:9" x14ac:dyDescent="0.35">
      <c r="A32" s="41"/>
      <c r="B32" s="41" t="s">
        <v>20</v>
      </c>
      <c r="C32" s="33"/>
      <c r="D32" s="52"/>
      <c r="E32" s="52"/>
      <c r="F32" s="52"/>
      <c r="G32" s="52"/>
      <c r="H32" s="33"/>
      <c r="I32" s="33"/>
    </row>
    <row r="33" spans="1:9" ht="31" x14ac:dyDescent="0.35">
      <c r="A33" s="41"/>
      <c r="B33" s="41"/>
      <c r="C33" s="53" t="s">
        <v>146</v>
      </c>
      <c r="D33" s="54">
        <v>2143383094</v>
      </c>
      <c r="E33" s="54">
        <v>1885029212</v>
      </c>
      <c r="F33" s="54">
        <v>400987524</v>
      </c>
      <c r="G33" s="48">
        <f>E33-F33</f>
        <v>1484041688</v>
      </c>
      <c r="H33" s="41"/>
      <c r="I33" s="41"/>
    </row>
    <row r="34" spans="1:9" ht="31" x14ac:dyDescent="0.35">
      <c r="A34" s="41"/>
      <c r="B34" s="41"/>
      <c r="C34" s="53" t="s">
        <v>147</v>
      </c>
      <c r="D34" s="54">
        <v>375853000</v>
      </c>
      <c r="E34" s="54">
        <v>79713000</v>
      </c>
      <c r="F34" s="54">
        <v>79713000</v>
      </c>
      <c r="G34" s="48">
        <f>E34-F34</f>
        <v>0</v>
      </c>
      <c r="H34" s="41"/>
      <c r="I34" s="41"/>
    </row>
    <row r="35" spans="1:9" x14ac:dyDescent="0.35">
      <c r="A35" s="41"/>
      <c r="B35" s="41" t="s">
        <v>25</v>
      </c>
      <c r="C35" s="33"/>
      <c r="D35" s="47"/>
      <c r="E35" s="47"/>
      <c r="F35" s="47"/>
      <c r="G35" s="47"/>
      <c r="H35" s="33"/>
      <c r="I35" s="33"/>
    </row>
    <row r="36" spans="1:9" x14ac:dyDescent="0.35">
      <c r="A36" s="41"/>
      <c r="B36" s="41"/>
      <c r="C36" s="55" t="s">
        <v>148</v>
      </c>
      <c r="D36" s="48">
        <v>223000000</v>
      </c>
      <c r="E36" s="48">
        <v>223000000</v>
      </c>
      <c r="F36" s="48">
        <v>188634630</v>
      </c>
      <c r="G36" s="48">
        <f>E36-F36</f>
        <v>34365370</v>
      </c>
      <c r="H36" s="41"/>
      <c r="I36" s="41"/>
    </row>
    <row r="37" spans="1:9" x14ac:dyDescent="0.35">
      <c r="A37" s="41"/>
      <c r="B37" s="41"/>
      <c r="C37" s="55" t="s">
        <v>149</v>
      </c>
      <c r="D37" s="48">
        <v>247924000</v>
      </c>
      <c r="E37" s="48">
        <v>247924000</v>
      </c>
      <c r="F37" s="48">
        <v>114072737</v>
      </c>
      <c r="G37" s="48">
        <f t="shared" ref="G37:G42" si="6">E37-F37</f>
        <v>133851263</v>
      </c>
      <c r="H37" s="41"/>
      <c r="I37" s="41"/>
    </row>
    <row r="38" spans="1:9" x14ac:dyDescent="0.35">
      <c r="A38" s="41"/>
      <c r="B38" s="41"/>
      <c r="C38" s="55" t="s">
        <v>150</v>
      </c>
      <c r="D38" s="48">
        <v>10000000</v>
      </c>
      <c r="E38" s="48">
        <v>10000000</v>
      </c>
      <c r="F38" s="48">
        <v>10000000</v>
      </c>
      <c r="G38" s="48">
        <f t="shared" si="6"/>
        <v>0</v>
      </c>
      <c r="H38" s="41"/>
      <c r="I38" s="41"/>
    </row>
    <row r="39" spans="1:9" x14ac:dyDescent="0.35">
      <c r="A39" s="41"/>
      <c r="B39" s="41"/>
      <c r="C39" s="55" t="s">
        <v>151</v>
      </c>
      <c r="D39" s="48">
        <v>10000000</v>
      </c>
      <c r="E39" s="48">
        <v>10000000</v>
      </c>
      <c r="F39" s="48">
        <v>10000000</v>
      </c>
      <c r="G39" s="48">
        <f t="shared" si="6"/>
        <v>0</v>
      </c>
      <c r="H39" s="41"/>
      <c r="I39" s="41"/>
    </row>
    <row r="40" spans="1:9" ht="62" x14ac:dyDescent="0.35">
      <c r="A40" s="41"/>
      <c r="B40" s="56"/>
      <c r="C40" s="55" t="s">
        <v>152</v>
      </c>
      <c r="D40" s="48"/>
      <c r="E40" s="48">
        <v>200000000</v>
      </c>
      <c r="F40" s="48"/>
      <c r="G40" s="48"/>
      <c r="H40" s="48">
        <v>200000000</v>
      </c>
      <c r="I40" s="57" t="s">
        <v>153</v>
      </c>
    </row>
    <row r="41" spans="1:9" x14ac:dyDescent="0.35">
      <c r="A41" s="41"/>
      <c r="B41" s="41"/>
      <c r="C41" s="55" t="s">
        <v>154</v>
      </c>
      <c r="D41" s="48">
        <v>69215049</v>
      </c>
      <c r="E41" s="48">
        <v>69215049</v>
      </c>
      <c r="F41" s="48">
        <f>E41</f>
        <v>69215049</v>
      </c>
      <c r="G41" s="48">
        <f t="shared" si="6"/>
        <v>0</v>
      </c>
      <c r="H41" s="41"/>
      <c r="I41" s="41"/>
    </row>
    <row r="42" spans="1:9" x14ac:dyDescent="0.35">
      <c r="A42" s="41"/>
      <c r="B42" s="41"/>
      <c r="C42" s="55" t="s">
        <v>155</v>
      </c>
      <c r="D42" s="48">
        <v>20274000</v>
      </c>
      <c r="E42" s="48">
        <v>20274000</v>
      </c>
      <c r="F42" s="48">
        <f>E42</f>
        <v>20274000</v>
      </c>
      <c r="G42" s="48">
        <f t="shared" si="6"/>
        <v>0</v>
      </c>
      <c r="H42" s="41"/>
      <c r="I42" s="41"/>
    </row>
    <row r="43" spans="1:9" x14ac:dyDescent="0.35">
      <c r="A43" s="41"/>
      <c r="B43" s="41"/>
      <c r="C43" s="55"/>
      <c r="D43" s="55"/>
      <c r="E43" s="48"/>
      <c r="F43" s="48"/>
      <c r="G43" s="48"/>
      <c r="H43" s="41"/>
      <c r="I43" s="41"/>
    </row>
    <row r="44" spans="1:9" x14ac:dyDescent="0.35">
      <c r="A44" s="41"/>
      <c r="B44" s="41" t="s">
        <v>56</v>
      </c>
      <c r="C44" s="33"/>
      <c r="D44" s="47"/>
      <c r="E44" s="47"/>
      <c r="F44" s="47"/>
      <c r="G44" s="47"/>
      <c r="H44" s="33"/>
      <c r="I44" s="33"/>
    </row>
    <row r="45" spans="1:9" x14ac:dyDescent="0.35">
      <c r="A45" s="41"/>
      <c r="B45" s="41"/>
      <c r="C45" s="55" t="s">
        <v>156</v>
      </c>
      <c r="D45" s="48">
        <v>156857687</v>
      </c>
      <c r="E45" s="48">
        <v>78428000</v>
      </c>
      <c r="F45" s="48">
        <v>156857687</v>
      </c>
      <c r="G45" s="48">
        <f>E45-F45</f>
        <v>-78429687</v>
      </c>
      <c r="H45" s="48"/>
      <c r="I45" s="41" t="s">
        <v>157</v>
      </c>
    </row>
    <row r="46" spans="1:9" x14ac:dyDescent="0.35">
      <c r="A46" s="41"/>
      <c r="B46" s="41"/>
      <c r="C46" s="55" t="s">
        <v>158</v>
      </c>
      <c r="D46" s="48">
        <v>59659988</v>
      </c>
      <c r="E46" s="48">
        <v>39659988</v>
      </c>
      <c r="F46" s="48">
        <v>39659988</v>
      </c>
      <c r="G46" s="48">
        <f>E46-F46</f>
        <v>0</v>
      </c>
      <c r="H46" s="48"/>
      <c r="I46" s="41"/>
    </row>
    <row r="47" spans="1:9" ht="77.5" x14ac:dyDescent="0.35">
      <c r="A47" s="41"/>
      <c r="B47" s="41"/>
      <c r="C47" s="53" t="s">
        <v>159</v>
      </c>
      <c r="D47" s="48">
        <v>100000000</v>
      </c>
      <c r="E47" s="48">
        <v>100000000</v>
      </c>
      <c r="F47" s="48"/>
      <c r="G47" s="48"/>
      <c r="H47" s="48"/>
      <c r="I47" s="57" t="s">
        <v>153</v>
      </c>
    </row>
    <row r="48" spans="1:9" ht="62" x14ac:dyDescent="0.35">
      <c r="A48" s="41"/>
      <c r="B48" s="41"/>
      <c r="C48" s="55" t="s">
        <v>160</v>
      </c>
      <c r="D48" s="48">
        <v>40358692</v>
      </c>
      <c r="E48" s="48">
        <f>D48</f>
        <v>40358692</v>
      </c>
      <c r="F48" s="48"/>
      <c r="G48" s="48"/>
      <c r="H48" s="48"/>
      <c r="I48" s="57" t="s">
        <v>153</v>
      </c>
    </row>
    <row r="49" spans="1:9" x14ac:dyDescent="0.35">
      <c r="A49" s="41"/>
      <c r="B49" s="41"/>
      <c r="C49" s="55" t="s">
        <v>161</v>
      </c>
      <c r="D49" s="48">
        <v>10000000</v>
      </c>
      <c r="E49" s="48">
        <f>D49</f>
        <v>10000000</v>
      </c>
      <c r="F49" s="48">
        <f>E49</f>
        <v>10000000</v>
      </c>
      <c r="G49" s="48">
        <f>E49-F49</f>
        <v>0</v>
      </c>
      <c r="H49" s="48"/>
      <c r="I49" s="41"/>
    </row>
    <row r="50" spans="1:9" x14ac:dyDescent="0.35">
      <c r="A50" s="41"/>
      <c r="B50" s="41" t="s">
        <v>27</v>
      </c>
      <c r="C50" s="41"/>
      <c r="D50" s="47"/>
      <c r="E50" s="47"/>
      <c r="F50" s="47"/>
      <c r="G50" s="47"/>
      <c r="H50" s="41"/>
      <c r="I50" s="41"/>
    </row>
    <row r="51" spans="1:9" x14ac:dyDescent="0.35">
      <c r="A51" s="41"/>
      <c r="B51" s="41"/>
      <c r="C51" s="55" t="s">
        <v>162</v>
      </c>
      <c r="D51" s="48">
        <v>39703664</v>
      </c>
      <c r="E51" s="48">
        <v>39703664</v>
      </c>
      <c r="F51" s="48">
        <v>39703664</v>
      </c>
      <c r="G51" s="41"/>
      <c r="H51" s="41"/>
      <c r="I51" s="41"/>
    </row>
    <row r="52" spans="1:9" x14ac:dyDescent="0.35">
      <c r="A52" s="41"/>
      <c r="B52" s="41"/>
      <c r="C52" s="55" t="s">
        <v>163</v>
      </c>
      <c r="D52" s="48">
        <v>14632910</v>
      </c>
      <c r="E52" s="48">
        <f>D52</f>
        <v>14632910</v>
      </c>
      <c r="F52" s="48">
        <f>E52</f>
        <v>14632910</v>
      </c>
      <c r="G52" s="41"/>
      <c r="H52" s="41"/>
      <c r="I52" s="41"/>
    </row>
    <row r="53" spans="1:9" ht="62" x14ac:dyDescent="0.35">
      <c r="A53" s="41"/>
      <c r="B53" s="41"/>
      <c r="C53" s="55" t="s">
        <v>164</v>
      </c>
      <c r="D53" s="48">
        <v>10000000</v>
      </c>
      <c r="E53" s="48">
        <v>3000000</v>
      </c>
      <c r="F53" s="48"/>
      <c r="G53" s="41"/>
      <c r="H53" s="41"/>
      <c r="I53" s="57" t="s">
        <v>153</v>
      </c>
    </row>
    <row r="54" spans="1:9" ht="62" x14ac:dyDescent="0.35">
      <c r="A54" s="41"/>
      <c r="B54" s="41"/>
      <c r="C54" s="55" t="s">
        <v>165</v>
      </c>
      <c r="D54" s="48">
        <v>1473708000</v>
      </c>
      <c r="E54" s="48">
        <v>442112000</v>
      </c>
      <c r="F54" s="48"/>
      <c r="G54" s="41"/>
      <c r="H54" s="41"/>
      <c r="I54" s="57" t="s">
        <v>153</v>
      </c>
    </row>
    <row r="55" spans="1:9" ht="62" x14ac:dyDescent="0.35">
      <c r="A55" s="41"/>
      <c r="B55" s="41"/>
      <c r="C55" s="53" t="s">
        <v>166</v>
      </c>
      <c r="D55" s="48">
        <v>13584000</v>
      </c>
      <c r="E55" s="48">
        <v>6792000</v>
      </c>
      <c r="F55" s="48"/>
      <c r="G55" s="41"/>
      <c r="H55" s="41"/>
      <c r="I55" s="57" t="s">
        <v>153</v>
      </c>
    </row>
    <row r="56" spans="1:9" ht="62" x14ac:dyDescent="0.35">
      <c r="A56" s="41"/>
      <c r="B56" s="41"/>
      <c r="C56" s="53" t="s">
        <v>167</v>
      </c>
      <c r="D56" s="48">
        <v>10000000</v>
      </c>
      <c r="E56" s="48">
        <v>3000000</v>
      </c>
      <c r="F56" s="48"/>
      <c r="G56" s="41"/>
      <c r="H56" s="41"/>
      <c r="I56" s="57" t="s">
        <v>153</v>
      </c>
    </row>
    <row r="57" spans="1:9" ht="45" x14ac:dyDescent="0.35">
      <c r="A57" s="33">
        <v>3</v>
      </c>
      <c r="B57" s="39" t="s">
        <v>22</v>
      </c>
      <c r="C57" s="33">
        <v>5</v>
      </c>
      <c r="D57" s="45">
        <f>SUM(D58:D62)</f>
        <v>539611930</v>
      </c>
      <c r="E57" s="45">
        <f t="shared" ref="E57:F57" si="7">SUM(E58:E60)</f>
        <v>295006930</v>
      </c>
      <c r="F57" s="45">
        <f t="shared" si="7"/>
        <v>262322000</v>
      </c>
      <c r="G57" s="33"/>
      <c r="H57" s="33"/>
      <c r="I57" s="33"/>
    </row>
    <row r="58" spans="1:9" ht="46.5" x14ac:dyDescent="0.35">
      <c r="A58" s="41"/>
      <c r="B58" s="41" t="s">
        <v>19</v>
      </c>
      <c r="C58" s="2" t="s">
        <v>23</v>
      </c>
      <c r="D58" s="43">
        <v>93442930</v>
      </c>
      <c r="E58" s="43">
        <v>93442930</v>
      </c>
      <c r="F58" s="43">
        <v>60758000</v>
      </c>
      <c r="G58" s="41"/>
      <c r="H58" s="41"/>
      <c r="I58" s="41"/>
    </row>
    <row r="59" spans="1:9" ht="31" x14ac:dyDescent="0.35">
      <c r="A59" s="41"/>
      <c r="B59" s="41" t="s">
        <v>20</v>
      </c>
      <c r="C59" s="2" t="s">
        <v>24</v>
      </c>
      <c r="D59" s="43">
        <v>108811000</v>
      </c>
      <c r="E59" s="43">
        <v>44491000</v>
      </c>
      <c r="F59" s="43">
        <v>44491000</v>
      </c>
      <c r="G59" s="41"/>
      <c r="H59" s="41"/>
      <c r="I59" s="41"/>
    </row>
    <row r="60" spans="1:9" ht="31" x14ac:dyDescent="0.35">
      <c r="A60" s="41"/>
      <c r="B60" s="41" t="s">
        <v>25</v>
      </c>
      <c r="C60" s="2" t="s">
        <v>26</v>
      </c>
      <c r="D60" s="43">
        <v>213662000</v>
      </c>
      <c r="E60" s="43">
        <v>157073000</v>
      </c>
      <c r="F60" s="43">
        <v>157073000</v>
      </c>
      <c r="G60" s="41"/>
      <c r="H60" s="43"/>
      <c r="I60" s="14"/>
    </row>
    <row r="61" spans="1:9" ht="31" x14ac:dyDescent="0.35">
      <c r="A61" s="41"/>
      <c r="B61" s="41" t="s">
        <v>27</v>
      </c>
      <c r="C61" s="2" t="s">
        <v>28</v>
      </c>
      <c r="D61" s="43">
        <v>26311000</v>
      </c>
      <c r="E61" s="43"/>
      <c r="F61" s="43"/>
      <c r="G61" s="41"/>
      <c r="H61" s="43"/>
      <c r="I61" s="14" t="s">
        <v>29</v>
      </c>
    </row>
    <row r="62" spans="1:9" ht="62" x14ac:dyDescent="0.35">
      <c r="A62" s="41"/>
      <c r="B62" s="41" t="s">
        <v>27</v>
      </c>
      <c r="C62" s="2" t="s">
        <v>30</v>
      </c>
      <c r="D62" s="43">
        <v>97385000</v>
      </c>
      <c r="E62" s="43"/>
      <c r="F62" s="43"/>
      <c r="G62" s="41"/>
      <c r="H62" s="41"/>
      <c r="I62" s="14" t="s">
        <v>31</v>
      </c>
    </row>
    <row r="63" spans="1:9" s="35" customFormat="1" ht="45" x14ac:dyDescent="0.35">
      <c r="A63" s="33">
        <v>4</v>
      </c>
      <c r="B63" s="58" t="s">
        <v>32</v>
      </c>
      <c r="C63" s="34">
        <v>19</v>
      </c>
      <c r="D63" s="16">
        <f>SUM(D64:D82)</f>
        <v>69798567211</v>
      </c>
      <c r="E63" s="16">
        <f t="shared" ref="E63:H63" si="8">SUM(E64:E82)</f>
        <v>9663951027.7000008</v>
      </c>
      <c r="F63" s="16">
        <f t="shared" si="8"/>
        <v>789780567</v>
      </c>
      <c r="G63" s="16">
        <f t="shared" si="8"/>
        <v>199721845</v>
      </c>
      <c r="H63" s="16">
        <f t="shared" si="8"/>
        <v>5899682879.6999998</v>
      </c>
      <c r="I63" s="59"/>
    </row>
    <row r="64" spans="1:9" ht="62" x14ac:dyDescent="0.35">
      <c r="A64" s="41"/>
      <c r="B64" s="41" t="s">
        <v>19</v>
      </c>
      <c r="C64" s="6" t="s">
        <v>33</v>
      </c>
      <c r="D64" s="7">
        <v>102872347</v>
      </c>
      <c r="E64" s="7">
        <v>0</v>
      </c>
      <c r="F64" s="7">
        <v>102872347</v>
      </c>
      <c r="G64" s="7">
        <f>E64-F64</f>
        <v>-102872347</v>
      </c>
      <c r="H64" s="7">
        <f>E64-F64</f>
        <v>-102872347</v>
      </c>
      <c r="I64" s="15" t="s">
        <v>34</v>
      </c>
    </row>
    <row r="65" spans="1:9" ht="46.5" x14ac:dyDescent="0.35">
      <c r="A65" s="41"/>
      <c r="B65" s="41" t="s">
        <v>19</v>
      </c>
      <c r="C65" s="6" t="s">
        <v>35</v>
      </c>
      <c r="D65" s="7">
        <v>57931326</v>
      </c>
      <c r="E65" s="7">
        <v>57931326</v>
      </c>
      <c r="F65" s="7">
        <v>57931326</v>
      </c>
      <c r="G65" s="7">
        <f>E65-F65</f>
        <v>0</v>
      </c>
      <c r="H65" s="7">
        <f>E65-F65</f>
        <v>0</v>
      </c>
      <c r="I65" s="15" t="s">
        <v>36</v>
      </c>
    </row>
    <row r="66" spans="1:9" ht="93" x14ac:dyDescent="0.35">
      <c r="A66" s="41"/>
      <c r="B66" s="41" t="s">
        <v>37</v>
      </c>
      <c r="C66" s="2" t="s">
        <v>38</v>
      </c>
      <c r="D66" s="7">
        <v>1174960343</v>
      </c>
      <c r="E66" s="7">
        <v>1040523984</v>
      </c>
      <c r="F66" s="7">
        <v>241066238</v>
      </c>
      <c r="G66" s="60"/>
      <c r="H66" s="7">
        <f>E66-F66</f>
        <v>799457746</v>
      </c>
      <c r="I66" s="15" t="s">
        <v>39</v>
      </c>
    </row>
    <row r="67" spans="1:9" ht="139.5" x14ac:dyDescent="0.35">
      <c r="A67" s="41"/>
      <c r="B67" s="41" t="s">
        <v>37</v>
      </c>
      <c r="C67" s="6" t="s">
        <v>40</v>
      </c>
      <c r="D67" s="7">
        <v>94094537</v>
      </c>
      <c r="E67" s="7">
        <v>41943944</v>
      </c>
      <c r="F67" s="7">
        <v>41943944</v>
      </c>
      <c r="G67" s="7">
        <f>D67-F67</f>
        <v>52150593</v>
      </c>
      <c r="H67" s="7"/>
      <c r="I67" s="15" t="s">
        <v>41</v>
      </c>
    </row>
    <row r="68" spans="1:9" ht="62" x14ac:dyDescent="0.35">
      <c r="A68" s="41"/>
      <c r="B68" s="41" t="s">
        <v>37</v>
      </c>
      <c r="C68" s="8" t="s">
        <v>42</v>
      </c>
      <c r="D68" s="9">
        <v>126600000</v>
      </c>
      <c r="E68" s="9">
        <v>126600000</v>
      </c>
      <c r="F68" s="9">
        <v>76079629</v>
      </c>
      <c r="G68" s="7">
        <f>E68-F68</f>
        <v>50520371</v>
      </c>
      <c r="H68" s="7"/>
      <c r="I68" s="15" t="s">
        <v>43</v>
      </c>
    </row>
    <row r="69" spans="1:9" ht="31" x14ac:dyDescent="0.35">
      <c r="A69" s="41"/>
      <c r="B69" s="61" t="s">
        <v>37</v>
      </c>
      <c r="C69" s="10" t="s">
        <v>44</v>
      </c>
      <c r="D69" s="11">
        <v>321082737</v>
      </c>
      <c r="E69" s="11">
        <v>63473982</v>
      </c>
      <c r="F69" s="11"/>
      <c r="G69" s="11"/>
      <c r="H69" s="11"/>
      <c r="I69" s="12" t="s">
        <v>45</v>
      </c>
    </row>
    <row r="70" spans="1:9" ht="62" x14ac:dyDescent="0.35">
      <c r="A70" s="41"/>
      <c r="B70" s="41" t="s">
        <v>20</v>
      </c>
      <c r="C70" s="13" t="s">
        <v>46</v>
      </c>
      <c r="D70" s="9">
        <v>12031169</v>
      </c>
      <c r="E70" s="9">
        <v>12031169</v>
      </c>
      <c r="F70" s="9">
        <v>12030988</v>
      </c>
      <c r="G70" s="7">
        <f>E70-F70</f>
        <v>181</v>
      </c>
      <c r="H70" s="7"/>
      <c r="I70" s="15" t="s">
        <v>43</v>
      </c>
    </row>
    <row r="71" spans="1:9" ht="93" x14ac:dyDescent="0.35">
      <c r="A71" s="41"/>
      <c r="B71" s="41" t="s">
        <v>20</v>
      </c>
      <c r="C71" s="6" t="s">
        <v>47</v>
      </c>
      <c r="D71" s="7">
        <v>662027575</v>
      </c>
      <c r="E71" s="7">
        <f>165000000+ 23393436</f>
        <v>188393436</v>
      </c>
      <c r="F71" s="7">
        <v>188393436</v>
      </c>
      <c r="G71" s="7"/>
      <c r="H71" s="7"/>
      <c r="I71" s="15" t="s">
        <v>39</v>
      </c>
    </row>
    <row r="72" spans="1:9" ht="62" x14ac:dyDescent="0.35">
      <c r="A72" s="41"/>
      <c r="B72" s="41" t="s">
        <v>20</v>
      </c>
      <c r="C72" s="14" t="s">
        <v>48</v>
      </c>
      <c r="D72" s="7">
        <v>3876574874</v>
      </c>
      <c r="E72" s="7">
        <v>1750000000</v>
      </c>
      <c r="F72" s="7"/>
      <c r="G72" s="7"/>
      <c r="H72" s="7">
        <v>1750000000</v>
      </c>
      <c r="I72" s="15" t="s">
        <v>49</v>
      </c>
    </row>
    <row r="73" spans="1:9" ht="93" x14ac:dyDescent="0.35">
      <c r="A73" s="41"/>
      <c r="B73" s="41" t="s">
        <v>20</v>
      </c>
      <c r="C73" s="2" t="s">
        <v>50</v>
      </c>
      <c r="D73" s="7">
        <v>827069695</v>
      </c>
      <c r="E73" s="7">
        <v>412649000</v>
      </c>
      <c r="F73" s="7"/>
      <c r="G73" s="7"/>
      <c r="H73" s="7"/>
      <c r="I73" s="15" t="s">
        <v>51</v>
      </c>
    </row>
    <row r="74" spans="1:9" ht="108.5" x14ac:dyDescent="0.35">
      <c r="A74" s="41"/>
      <c r="B74" s="41" t="s">
        <v>25</v>
      </c>
      <c r="C74" s="6" t="s">
        <v>52</v>
      </c>
      <c r="D74" s="7">
        <v>269385706</v>
      </c>
      <c r="E74" s="7">
        <v>269385706</v>
      </c>
      <c r="F74" s="7">
        <v>69462659</v>
      </c>
      <c r="G74" s="7">
        <f>E74-F74</f>
        <v>199923047</v>
      </c>
      <c r="H74" s="7"/>
      <c r="I74" s="15" t="s">
        <v>53</v>
      </c>
    </row>
    <row r="75" spans="1:9" ht="62" x14ac:dyDescent="0.35">
      <c r="A75" s="41"/>
      <c r="B75" s="61" t="s">
        <v>25</v>
      </c>
      <c r="C75" s="30" t="s">
        <v>54</v>
      </c>
      <c r="D75" s="7">
        <v>40000000000</v>
      </c>
      <c r="E75" s="7">
        <v>1960000000</v>
      </c>
      <c r="F75" s="7"/>
      <c r="G75" s="7"/>
      <c r="H75" s="7"/>
      <c r="I75" s="15" t="s">
        <v>55</v>
      </c>
    </row>
    <row r="76" spans="1:9" ht="124" x14ac:dyDescent="0.35">
      <c r="A76" s="41"/>
      <c r="B76" s="61" t="s">
        <v>56</v>
      </c>
      <c r="C76" s="6" t="s">
        <v>57</v>
      </c>
      <c r="D76" s="7">
        <v>57721611</v>
      </c>
      <c r="E76" s="7">
        <v>46177000</v>
      </c>
      <c r="F76" s="60"/>
      <c r="G76" s="7"/>
      <c r="H76" s="7">
        <v>46177000</v>
      </c>
      <c r="I76" s="15" t="s">
        <v>58</v>
      </c>
    </row>
    <row r="77" spans="1:9" ht="62" x14ac:dyDescent="0.35">
      <c r="A77" s="41"/>
      <c r="B77" s="61" t="s">
        <v>56</v>
      </c>
      <c r="C77" s="6" t="s">
        <v>59</v>
      </c>
      <c r="D77" s="7">
        <v>7649826428</v>
      </c>
      <c r="E77" s="7">
        <v>2019957000</v>
      </c>
      <c r="F77" s="7"/>
      <c r="G77" s="7"/>
      <c r="H77" s="7">
        <v>2019957000</v>
      </c>
      <c r="I77" s="15" t="s">
        <v>49</v>
      </c>
    </row>
    <row r="78" spans="1:9" ht="62" x14ac:dyDescent="0.35">
      <c r="A78" s="41"/>
      <c r="B78" s="61" t="s">
        <v>56</v>
      </c>
      <c r="C78" s="6" t="s">
        <v>60</v>
      </c>
      <c r="D78" s="7">
        <v>1612469763</v>
      </c>
      <c r="E78" s="7">
        <f xml:space="preserve"> 32962000+500000000</f>
        <v>532962000</v>
      </c>
      <c r="F78" s="7"/>
      <c r="G78" s="7"/>
      <c r="H78" s="7">
        <f xml:space="preserve"> 32962000+500000000</f>
        <v>532962000</v>
      </c>
      <c r="I78" s="15" t="s">
        <v>49</v>
      </c>
    </row>
    <row r="79" spans="1:9" ht="62" x14ac:dyDescent="0.35">
      <c r="A79" s="41"/>
      <c r="B79" s="61" t="s">
        <v>56</v>
      </c>
      <c r="C79" s="6" t="s">
        <v>61</v>
      </c>
      <c r="D79" s="7">
        <v>7500000000</v>
      </c>
      <c r="E79" s="7">
        <v>287921000</v>
      </c>
      <c r="F79" s="7"/>
      <c r="G79" s="7"/>
      <c r="H79" s="7"/>
      <c r="I79" s="15" t="s">
        <v>55</v>
      </c>
    </row>
    <row r="80" spans="1:9" ht="62" x14ac:dyDescent="0.35">
      <c r="A80" s="41"/>
      <c r="B80" s="41" t="s">
        <v>27</v>
      </c>
      <c r="C80" s="6" t="s">
        <v>62</v>
      </c>
      <c r="D80" s="7">
        <v>2365450827</v>
      </c>
      <c r="E80" s="7">
        <v>761788000</v>
      </c>
      <c r="F80" s="7"/>
      <c r="G80" s="7"/>
      <c r="H80" s="7">
        <f>E80</f>
        <v>761788000</v>
      </c>
      <c r="I80" s="15" t="s">
        <v>49</v>
      </c>
    </row>
    <row r="81" spans="1:9" ht="62" x14ac:dyDescent="0.35">
      <c r="A81" s="41"/>
      <c r="B81" s="41" t="s">
        <v>27</v>
      </c>
      <c r="C81" s="6" t="s">
        <v>63</v>
      </c>
      <c r="D81" s="7">
        <v>2781090004</v>
      </c>
      <c r="E81" s="7"/>
      <c r="F81" s="7"/>
      <c r="G81" s="7"/>
      <c r="H81" s="7"/>
      <c r="I81" s="15" t="s">
        <v>49</v>
      </c>
    </row>
    <row r="82" spans="1:9" ht="62" x14ac:dyDescent="0.35">
      <c r="A82" s="41"/>
      <c r="B82" s="41" t="s">
        <v>27</v>
      </c>
      <c r="C82" s="6" t="s">
        <v>64</v>
      </c>
      <c r="D82" s="7">
        <v>307378269</v>
      </c>
      <c r="E82" s="7">
        <f>D82*30%</f>
        <v>92213480.700000003</v>
      </c>
      <c r="F82" s="7"/>
      <c r="G82" s="7"/>
      <c r="H82" s="7">
        <f>E82</f>
        <v>92213480.700000003</v>
      </c>
      <c r="I82" s="15" t="s">
        <v>49</v>
      </c>
    </row>
    <row r="83" spans="1:9" ht="30" x14ac:dyDescent="0.35">
      <c r="A83" s="33">
        <v>5</v>
      </c>
      <c r="B83" s="39" t="s">
        <v>65</v>
      </c>
      <c r="C83" s="33">
        <v>15</v>
      </c>
      <c r="D83" s="62">
        <f>SUM(D84:D98)</f>
        <v>4913708530</v>
      </c>
      <c r="E83" s="62">
        <f t="shared" ref="E83:H83" si="9">SUM(E84:E98)</f>
        <v>2188397090</v>
      </c>
      <c r="F83" s="62">
        <f t="shared" si="9"/>
        <v>1094171236</v>
      </c>
      <c r="G83" s="62">
        <f t="shared" si="9"/>
        <v>178823278</v>
      </c>
      <c r="H83" s="62">
        <f t="shared" si="9"/>
        <v>915402576</v>
      </c>
      <c r="I83" s="33"/>
    </row>
    <row r="84" spans="1:9" x14ac:dyDescent="0.35">
      <c r="A84" s="41"/>
      <c r="B84" s="46" t="s">
        <v>19</v>
      </c>
      <c r="C84" s="46" t="s">
        <v>66</v>
      </c>
      <c r="D84" s="63">
        <v>28020580</v>
      </c>
      <c r="E84" s="64">
        <f>D84</f>
        <v>28020580</v>
      </c>
      <c r="F84" s="63">
        <v>28020580</v>
      </c>
      <c r="G84" s="65">
        <f>E84-F84</f>
        <v>0</v>
      </c>
      <c r="H84" s="66"/>
      <c r="I84" s="41"/>
    </row>
    <row r="85" spans="1:9" x14ac:dyDescent="0.35">
      <c r="A85" s="41"/>
      <c r="B85" s="46" t="s">
        <v>19</v>
      </c>
      <c r="C85" s="46" t="s">
        <v>67</v>
      </c>
      <c r="D85" s="63">
        <v>23389703</v>
      </c>
      <c r="E85" s="64">
        <f t="shared" ref="E85:E90" si="10">D85</f>
        <v>23389703</v>
      </c>
      <c r="F85" s="63">
        <v>23389703</v>
      </c>
      <c r="G85" s="65">
        <f t="shared" ref="G85:G88" si="11">E85-F85</f>
        <v>0</v>
      </c>
      <c r="H85" s="66"/>
      <c r="I85" s="41"/>
    </row>
    <row r="86" spans="1:9" x14ac:dyDescent="0.35">
      <c r="A86" s="41"/>
      <c r="B86" s="46" t="s">
        <v>19</v>
      </c>
      <c r="C86" s="46" t="s">
        <v>68</v>
      </c>
      <c r="D86" s="63">
        <v>10000000</v>
      </c>
      <c r="E86" s="64">
        <f t="shared" si="10"/>
        <v>10000000</v>
      </c>
      <c r="F86" s="63">
        <v>10000000</v>
      </c>
      <c r="G86" s="65">
        <f t="shared" si="11"/>
        <v>0</v>
      </c>
      <c r="H86" s="64"/>
      <c r="I86" s="14"/>
    </row>
    <row r="87" spans="1:9" x14ac:dyDescent="0.35">
      <c r="A87" s="41"/>
      <c r="B87" s="46" t="s">
        <v>20</v>
      </c>
      <c r="C87" s="46" t="s">
        <v>69</v>
      </c>
      <c r="D87" s="63">
        <v>24624081</v>
      </c>
      <c r="E87" s="64">
        <f t="shared" si="10"/>
        <v>24624081</v>
      </c>
      <c r="F87" s="63">
        <f>E87</f>
        <v>24624081</v>
      </c>
      <c r="G87" s="65">
        <f t="shared" si="11"/>
        <v>0</v>
      </c>
      <c r="H87" s="66"/>
      <c r="I87" s="41"/>
    </row>
    <row r="88" spans="1:9" x14ac:dyDescent="0.35">
      <c r="A88" s="41"/>
      <c r="B88" s="46" t="s">
        <v>20</v>
      </c>
      <c r="C88" s="46" t="s">
        <v>70</v>
      </c>
      <c r="D88" s="63">
        <v>94416715</v>
      </c>
      <c r="E88" s="64">
        <f>D88</f>
        <v>94416715</v>
      </c>
      <c r="F88" s="63">
        <v>24159170</v>
      </c>
      <c r="G88" s="65">
        <f t="shared" si="11"/>
        <v>70257545</v>
      </c>
      <c r="H88" s="66"/>
      <c r="I88" s="41"/>
    </row>
    <row r="89" spans="1:9" ht="62" x14ac:dyDescent="0.35">
      <c r="A89" s="41"/>
      <c r="B89" s="46" t="s">
        <v>25</v>
      </c>
      <c r="C89" s="46" t="s">
        <v>71</v>
      </c>
      <c r="D89" s="63">
        <v>445451905</v>
      </c>
      <c r="E89" s="64">
        <f t="shared" si="10"/>
        <v>445451905</v>
      </c>
      <c r="F89" s="63">
        <v>233404052</v>
      </c>
      <c r="G89" s="65"/>
      <c r="H89" s="65">
        <f>E89-F89</f>
        <v>212047853</v>
      </c>
      <c r="I89" s="2" t="s">
        <v>72</v>
      </c>
    </row>
    <row r="90" spans="1:9" ht="62" x14ac:dyDescent="0.35">
      <c r="A90" s="41"/>
      <c r="B90" s="46" t="s">
        <v>25</v>
      </c>
      <c r="C90" s="46" t="s">
        <v>73</v>
      </c>
      <c r="D90" s="63">
        <v>378157187</v>
      </c>
      <c r="E90" s="64">
        <f t="shared" si="10"/>
        <v>378157187</v>
      </c>
      <c r="F90" s="63">
        <v>147965780</v>
      </c>
      <c r="G90" s="65"/>
      <c r="H90" s="65">
        <f>E90-F90</f>
        <v>230191407</v>
      </c>
      <c r="I90" s="2" t="s">
        <v>72</v>
      </c>
    </row>
    <row r="91" spans="1:9" x14ac:dyDescent="0.35">
      <c r="A91" s="41"/>
      <c r="B91" s="46" t="s">
        <v>25</v>
      </c>
      <c r="C91" s="46" t="s">
        <v>74</v>
      </c>
      <c r="D91" s="63">
        <v>129313765</v>
      </c>
      <c r="E91" s="65">
        <f>D91</f>
        <v>129313765</v>
      </c>
      <c r="F91" s="63">
        <v>24829739</v>
      </c>
      <c r="G91" s="65">
        <f>E91-F91</f>
        <v>104484026</v>
      </c>
      <c r="H91" s="66"/>
      <c r="I91" s="46"/>
    </row>
    <row r="92" spans="1:9" ht="62" x14ac:dyDescent="0.35">
      <c r="A92" s="41"/>
      <c r="B92" s="46" t="s">
        <v>25</v>
      </c>
      <c r="C92" s="2" t="s">
        <v>75</v>
      </c>
      <c r="D92" s="1">
        <v>907807954</v>
      </c>
      <c r="E92" s="63">
        <v>453903000</v>
      </c>
      <c r="F92" s="63">
        <f>[1]Data!$D$127+78970422+24581397</f>
        <v>235164440</v>
      </c>
      <c r="G92" s="65"/>
      <c r="H92" s="65">
        <f>E92-F92</f>
        <v>218738560</v>
      </c>
      <c r="I92" s="2" t="s">
        <v>72</v>
      </c>
    </row>
    <row r="93" spans="1:9" ht="62" x14ac:dyDescent="0.35">
      <c r="A93" s="41"/>
      <c r="B93" s="46" t="s">
        <v>56</v>
      </c>
      <c r="C93" s="2" t="s">
        <v>76</v>
      </c>
      <c r="D93" s="63">
        <v>42003351</v>
      </c>
      <c r="E93" s="65">
        <f>D93</f>
        <v>42003351</v>
      </c>
      <c r="F93" s="63">
        <v>39147132</v>
      </c>
      <c r="G93" s="65">
        <f t="shared" ref="G93:G94" si="12">E93-F93</f>
        <v>2856219</v>
      </c>
      <c r="H93" s="66"/>
      <c r="I93" s="46"/>
    </row>
    <row r="94" spans="1:9" x14ac:dyDescent="0.35">
      <c r="A94" s="41"/>
      <c r="B94" s="46" t="s">
        <v>56</v>
      </c>
      <c r="C94" s="46" t="s">
        <v>77</v>
      </c>
      <c r="D94" s="63">
        <v>16811315</v>
      </c>
      <c r="E94" s="65">
        <f>D94</f>
        <v>16811315</v>
      </c>
      <c r="F94" s="63">
        <v>16811315</v>
      </c>
      <c r="G94" s="65">
        <f t="shared" si="12"/>
        <v>0</v>
      </c>
      <c r="H94" s="66"/>
      <c r="I94" s="46"/>
    </row>
    <row r="95" spans="1:9" x14ac:dyDescent="0.35">
      <c r="A95" s="41"/>
      <c r="B95" s="46" t="s">
        <v>27</v>
      </c>
      <c r="C95" s="46" t="s">
        <v>78</v>
      </c>
      <c r="D95" s="63">
        <v>13005488</v>
      </c>
      <c r="E95" s="63">
        <v>13005488</v>
      </c>
      <c r="F95" s="63">
        <v>11780000</v>
      </c>
      <c r="G95" s="65">
        <f>D95-F95</f>
        <v>1225488</v>
      </c>
      <c r="H95" s="66"/>
      <c r="I95" s="46"/>
    </row>
    <row r="96" spans="1:9" ht="62" x14ac:dyDescent="0.35">
      <c r="A96" s="41"/>
      <c r="B96" s="46" t="s">
        <v>27</v>
      </c>
      <c r="C96" s="46" t="s">
        <v>79</v>
      </c>
      <c r="D96" s="63">
        <v>24964955</v>
      </c>
      <c r="E96" s="63">
        <v>22500000</v>
      </c>
      <c r="F96" s="63">
        <v>22500000</v>
      </c>
      <c r="G96" s="65"/>
      <c r="H96" s="66"/>
      <c r="I96" s="2" t="s">
        <v>72</v>
      </c>
    </row>
    <row r="97" spans="1:9" ht="62" x14ac:dyDescent="0.35">
      <c r="A97" s="41"/>
      <c r="B97" s="46" t="s">
        <v>27</v>
      </c>
      <c r="C97" s="46" t="s">
        <v>80</v>
      </c>
      <c r="D97" s="63">
        <v>10000000</v>
      </c>
      <c r="E97" s="63">
        <v>6800000</v>
      </c>
      <c r="F97" s="63">
        <v>6800000</v>
      </c>
      <c r="G97" s="65"/>
      <c r="H97" s="66"/>
      <c r="I97" s="2" t="s">
        <v>72</v>
      </c>
    </row>
    <row r="98" spans="1:9" ht="62" x14ac:dyDescent="0.35">
      <c r="A98" s="41"/>
      <c r="B98" s="46" t="s">
        <v>27</v>
      </c>
      <c r="C98" s="46" t="s">
        <v>81</v>
      </c>
      <c r="D98" s="63">
        <v>2765741531</v>
      </c>
      <c r="E98" s="63">
        <v>500000000</v>
      </c>
      <c r="F98" s="63">
        <v>245575244</v>
      </c>
      <c r="G98" s="65"/>
      <c r="H98" s="65">
        <f>E98-F98</f>
        <v>254424756</v>
      </c>
      <c r="I98" s="2" t="s">
        <v>72</v>
      </c>
    </row>
    <row r="99" spans="1:9" ht="45" x14ac:dyDescent="0.35">
      <c r="A99" s="33">
        <v>6</v>
      </c>
      <c r="B99" s="39" t="s">
        <v>118</v>
      </c>
      <c r="C99" s="33">
        <v>11</v>
      </c>
      <c r="D99" s="40">
        <f>SUM(D100:D110)</f>
        <v>4337677484</v>
      </c>
      <c r="E99" s="40">
        <f>SUM(E100:E110)</f>
        <v>3866186910</v>
      </c>
      <c r="F99" s="40">
        <f>SUM(F100:F110)</f>
        <v>3366228572</v>
      </c>
      <c r="G99" s="40">
        <f>SUM(G100:G110)</f>
        <v>137875417</v>
      </c>
      <c r="H99" s="40">
        <f>SUM(H100:H110)</f>
        <v>362584100</v>
      </c>
      <c r="I99" s="40"/>
    </row>
    <row r="100" spans="1:9" ht="46.5" x14ac:dyDescent="0.35">
      <c r="A100" s="41"/>
      <c r="B100" s="41" t="s">
        <v>37</v>
      </c>
      <c r="C100" s="2" t="s">
        <v>82</v>
      </c>
      <c r="D100" s="43">
        <v>24109179</v>
      </c>
      <c r="E100" s="43">
        <v>23608000</v>
      </c>
      <c r="F100" s="43">
        <v>23608000</v>
      </c>
      <c r="G100" s="43">
        <f>D100-F100</f>
        <v>501179</v>
      </c>
      <c r="H100" s="43"/>
      <c r="I100" s="41"/>
    </row>
    <row r="101" spans="1:9" ht="77.5" x14ac:dyDescent="0.35">
      <c r="A101" s="41"/>
      <c r="B101" s="41" t="s">
        <v>20</v>
      </c>
      <c r="C101" s="30" t="s">
        <v>83</v>
      </c>
      <c r="D101" s="43">
        <v>358559651</v>
      </c>
      <c r="E101" s="43">
        <v>358559651</v>
      </c>
      <c r="F101" s="43">
        <v>346459651</v>
      </c>
      <c r="G101" s="43">
        <f>D101-F101</f>
        <v>12100000</v>
      </c>
      <c r="H101" s="41"/>
      <c r="I101" s="41"/>
    </row>
    <row r="102" spans="1:9" ht="62" x14ac:dyDescent="0.35">
      <c r="A102" s="41"/>
      <c r="B102" s="41" t="s">
        <v>20</v>
      </c>
      <c r="C102" s="2" t="s">
        <v>84</v>
      </c>
      <c r="D102" s="43">
        <v>2691983886</v>
      </c>
      <c r="E102" s="43">
        <v>2220994491</v>
      </c>
      <c r="F102" s="43">
        <v>2042742531</v>
      </c>
      <c r="G102" s="43"/>
      <c r="H102" s="43">
        <f>E102-F102</f>
        <v>178251960</v>
      </c>
      <c r="I102" s="14" t="s">
        <v>85</v>
      </c>
    </row>
    <row r="103" spans="1:9" ht="46.5" x14ac:dyDescent="0.35">
      <c r="A103" s="41"/>
      <c r="B103" s="41" t="s">
        <v>20</v>
      </c>
      <c r="C103" s="2" t="s">
        <v>86</v>
      </c>
      <c r="D103" s="43">
        <v>219829140</v>
      </c>
      <c r="E103" s="43">
        <v>219829140</v>
      </c>
      <c r="F103" s="43">
        <v>219829140</v>
      </c>
      <c r="G103" s="43"/>
      <c r="H103" s="41"/>
      <c r="I103" s="41"/>
    </row>
    <row r="104" spans="1:9" ht="62" x14ac:dyDescent="0.35">
      <c r="A104" s="41"/>
      <c r="B104" s="41" t="s">
        <v>25</v>
      </c>
      <c r="C104" s="30" t="s">
        <v>87</v>
      </c>
      <c r="D104" s="43">
        <v>179236475</v>
      </c>
      <c r="E104" s="43">
        <v>179236475</v>
      </c>
      <c r="F104" s="43">
        <v>172418292</v>
      </c>
      <c r="G104" s="43"/>
      <c r="H104" s="43">
        <v>6818183</v>
      </c>
      <c r="I104" s="14" t="s">
        <v>85</v>
      </c>
    </row>
    <row r="105" spans="1:9" ht="46.5" x14ac:dyDescent="0.35">
      <c r="A105" s="41"/>
      <c r="B105" s="41" t="s">
        <v>25</v>
      </c>
      <c r="C105" s="30" t="s">
        <v>88</v>
      </c>
      <c r="D105" s="43">
        <v>174593000</v>
      </c>
      <c r="E105" s="43">
        <v>174593000</v>
      </c>
      <c r="F105" s="43">
        <v>141716919</v>
      </c>
      <c r="G105" s="43">
        <f t="shared" ref="G105:G108" si="13">D105-F105</f>
        <v>32876081</v>
      </c>
      <c r="H105" s="41"/>
      <c r="I105" s="41"/>
    </row>
    <row r="106" spans="1:9" ht="46.5" x14ac:dyDescent="0.35">
      <c r="A106" s="41"/>
      <c r="B106" s="41" t="s">
        <v>25</v>
      </c>
      <c r="C106" s="30" t="s">
        <v>89</v>
      </c>
      <c r="D106" s="43">
        <v>216822000</v>
      </c>
      <c r="E106" s="43">
        <v>216822000</v>
      </c>
      <c r="F106" s="43">
        <v>134428333</v>
      </c>
      <c r="G106" s="43">
        <f t="shared" si="13"/>
        <v>82393667</v>
      </c>
      <c r="H106" s="41"/>
      <c r="I106" s="41"/>
    </row>
    <row r="107" spans="1:9" ht="46.5" x14ac:dyDescent="0.35">
      <c r="A107" s="41"/>
      <c r="B107" s="41" t="s">
        <v>56</v>
      </c>
      <c r="C107" s="30" t="s">
        <v>90</v>
      </c>
      <c r="D107" s="43">
        <v>15923490</v>
      </c>
      <c r="E107" s="43">
        <v>15923490</v>
      </c>
      <c r="F107" s="43">
        <v>7385000</v>
      </c>
      <c r="G107" s="43">
        <f t="shared" si="13"/>
        <v>8538490</v>
      </c>
      <c r="H107" s="41"/>
      <c r="I107" s="41"/>
    </row>
    <row r="108" spans="1:9" ht="62" x14ac:dyDescent="0.35">
      <c r="A108" s="41"/>
      <c r="B108" s="41" t="s">
        <v>27</v>
      </c>
      <c r="C108" s="30" t="s">
        <v>91</v>
      </c>
      <c r="D108" s="43">
        <v>130409748</v>
      </c>
      <c r="E108" s="43">
        <v>130409748</v>
      </c>
      <c r="F108" s="43">
        <v>128943748</v>
      </c>
      <c r="G108" s="43">
        <f t="shared" si="13"/>
        <v>1466000</v>
      </c>
      <c r="H108" s="41"/>
      <c r="I108" s="41"/>
    </row>
    <row r="109" spans="1:9" ht="62" x14ac:dyDescent="0.35">
      <c r="A109" s="41"/>
      <c r="B109" s="41" t="s">
        <v>27</v>
      </c>
      <c r="C109" s="30" t="s">
        <v>92</v>
      </c>
      <c r="D109" s="43">
        <v>251910115</v>
      </c>
      <c r="E109" s="43">
        <v>251910115</v>
      </c>
      <c r="F109" s="43">
        <v>74396158</v>
      </c>
      <c r="G109" s="43"/>
      <c r="H109" s="43">
        <f>E109-F109</f>
        <v>177513957</v>
      </c>
      <c r="I109" s="14" t="s">
        <v>85</v>
      </c>
    </row>
    <row r="110" spans="1:9" ht="62" x14ac:dyDescent="0.35">
      <c r="A110" s="41"/>
      <c r="B110" s="41" t="s">
        <v>27</v>
      </c>
      <c r="C110" s="30" t="s">
        <v>93</v>
      </c>
      <c r="D110" s="43">
        <v>74300800</v>
      </c>
      <c r="E110" s="43">
        <v>74300800</v>
      </c>
      <c r="F110" s="43">
        <v>74300800</v>
      </c>
      <c r="G110" s="43"/>
      <c r="H110" s="41"/>
      <c r="I110" s="41"/>
    </row>
    <row r="111" spans="1:9" ht="45" x14ac:dyDescent="0.35">
      <c r="A111" s="41">
        <v>7</v>
      </c>
      <c r="B111" s="39" t="s">
        <v>119</v>
      </c>
      <c r="C111" s="33">
        <v>20</v>
      </c>
      <c r="D111" s="45">
        <f>SUM(D112:D131)</f>
        <v>3695386148</v>
      </c>
      <c r="E111" s="45">
        <f>SUM(E112:E131)</f>
        <v>2602181678</v>
      </c>
      <c r="F111" s="45">
        <f>SUM(F112:F131)</f>
        <v>1280776171</v>
      </c>
      <c r="G111" s="45">
        <f>SUM(G112:G131)</f>
        <v>-216517532</v>
      </c>
      <c r="H111" s="45">
        <f>SUM(H112:H131)</f>
        <v>1310005507</v>
      </c>
      <c r="I111" s="33"/>
    </row>
    <row r="112" spans="1:9" ht="31" x14ac:dyDescent="0.35">
      <c r="A112" s="41"/>
      <c r="B112" s="41" t="s">
        <v>19</v>
      </c>
      <c r="C112" s="2" t="s">
        <v>100</v>
      </c>
      <c r="D112" s="43">
        <v>10000000</v>
      </c>
      <c r="E112" s="43">
        <v>10000000</v>
      </c>
      <c r="F112" s="43">
        <f>E112</f>
        <v>10000000</v>
      </c>
      <c r="G112" s="43">
        <f>D112-F112</f>
        <v>0</v>
      </c>
      <c r="H112" s="41"/>
      <c r="I112" s="41"/>
    </row>
    <row r="113" spans="1:9" ht="46.5" x14ac:dyDescent="0.35">
      <c r="A113" s="41"/>
      <c r="B113" s="41" t="s">
        <v>19</v>
      </c>
      <c r="C113" s="2" t="s">
        <v>101</v>
      </c>
      <c r="D113" s="43">
        <v>10000000</v>
      </c>
      <c r="E113" s="43">
        <v>10000000</v>
      </c>
      <c r="F113" s="43">
        <f t="shared" ref="F113:F131" si="14">E113</f>
        <v>10000000</v>
      </c>
      <c r="G113" s="43">
        <f t="shared" ref="G113:G125" si="15">D113-F113</f>
        <v>0</v>
      </c>
      <c r="H113" s="41"/>
      <c r="I113" s="41"/>
    </row>
    <row r="114" spans="1:9" ht="46.5" x14ac:dyDescent="0.35">
      <c r="A114" s="41"/>
      <c r="B114" s="41" t="s">
        <v>19</v>
      </c>
      <c r="C114" s="2" t="s">
        <v>102</v>
      </c>
      <c r="D114" s="43">
        <v>10000000</v>
      </c>
      <c r="E114" s="43">
        <v>10000000</v>
      </c>
      <c r="F114" s="43">
        <v>0</v>
      </c>
      <c r="G114" s="43">
        <v>0</v>
      </c>
      <c r="H114" s="43">
        <v>0</v>
      </c>
      <c r="I114" s="14" t="s">
        <v>103</v>
      </c>
    </row>
    <row r="115" spans="1:9" ht="46.5" x14ac:dyDescent="0.35">
      <c r="A115" s="41"/>
      <c r="B115" s="41" t="s">
        <v>19</v>
      </c>
      <c r="C115" s="2" t="s">
        <v>94</v>
      </c>
      <c r="D115" s="42">
        <f>369825170-D106</f>
        <v>153003170</v>
      </c>
      <c r="E115" s="43">
        <f>D115</f>
        <v>153003170</v>
      </c>
      <c r="F115" s="43">
        <v>0</v>
      </c>
      <c r="G115" s="43"/>
      <c r="H115" s="43">
        <f>E115</f>
        <v>153003170</v>
      </c>
      <c r="I115" s="14" t="s">
        <v>104</v>
      </c>
    </row>
    <row r="116" spans="1:9" ht="62" x14ac:dyDescent="0.35">
      <c r="A116" s="41"/>
      <c r="B116" s="41" t="s">
        <v>37</v>
      </c>
      <c r="C116" s="2" t="s">
        <v>96</v>
      </c>
      <c r="D116" s="42">
        <f>833176915-D107</f>
        <v>817253425</v>
      </c>
      <c r="E116" s="43">
        <v>150000000</v>
      </c>
      <c r="F116" s="43">
        <v>0</v>
      </c>
      <c r="G116" s="43">
        <v>0</v>
      </c>
      <c r="H116" s="43">
        <f>E116</f>
        <v>150000000</v>
      </c>
      <c r="I116" s="14" t="s">
        <v>103</v>
      </c>
    </row>
    <row r="117" spans="1:9" ht="46.5" x14ac:dyDescent="0.35">
      <c r="A117" s="41"/>
      <c r="B117" s="41" t="s">
        <v>37</v>
      </c>
      <c r="C117" s="2" t="s">
        <v>105</v>
      </c>
      <c r="D117" s="42">
        <v>24305286</v>
      </c>
      <c r="E117" s="43">
        <f>D117</f>
        <v>24305286</v>
      </c>
      <c r="F117" s="43">
        <f>E117</f>
        <v>24305286</v>
      </c>
      <c r="G117" s="43">
        <f>D117-F117</f>
        <v>0</v>
      </c>
      <c r="H117" s="43">
        <v>0</v>
      </c>
      <c r="I117" s="41"/>
    </row>
    <row r="118" spans="1:9" ht="62" x14ac:dyDescent="0.35">
      <c r="A118" s="41"/>
      <c r="B118" s="41" t="s">
        <v>37</v>
      </c>
      <c r="C118" s="2" t="s">
        <v>106</v>
      </c>
      <c r="D118" s="42">
        <v>39174473</v>
      </c>
      <c r="E118" s="43">
        <f>D118</f>
        <v>39174473</v>
      </c>
      <c r="F118" s="43">
        <v>0</v>
      </c>
      <c r="G118" s="43">
        <v>0</v>
      </c>
      <c r="H118" s="43">
        <f>E118</f>
        <v>39174473</v>
      </c>
      <c r="I118" s="14" t="s">
        <v>103</v>
      </c>
    </row>
    <row r="119" spans="1:9" x14ac:dyDescent="0.35">
      <c r="A119" s="41"/>
      <c r="B119" s="41" t="s">
        <v>20</v>
      </c>
      <c r="C119" s="2" t="s">
        <v>107</v>
      </c>
      <c r="D119" s="42">
        <v>204162951</v>
      </c>
      <c r="E119" s="43">
        <v>179600000</v>
      </c>
      <c r="F119" s="43">
        <f t="shared" si="14"/>
        <v>179600000</v>
      </c>
      <c r="G119" s="43">
        <f t="shared" si="15"/>
        <v>24562951</v>
      </c>
      <c r="H119" s="43">
        <v>0</v>
      </c>
      <c r="I119" s="41"/>
    </row>
    <row r="120" spans="1:9" ht="46.5" x14ac:dyDescent="0.35">
      <c r="A120" s="41"/>
      <c r="B120" s="41" t="s">
        <v>20</v>
      </c>
      <c r="C120" s="2" t="s">
        <v>98</v>
      </c>
      <c r="D120" s="42">
        <f>179726694-D109</f>
        <v>-72183421</v>
      </c>
      <c r="E120" s="43">
        <v>170297062</v>
      </c>
      <c r="F120" s="43">
        <f>E120</f>
        <v>170297062</v>
      </c>
      <c r="G120" s="43">
        <f t="shared" si="15"/>
        <v>-242480483</v>
      </c>
      <c r="H120" s="43">
        <v>0</v>
      </c>
      <c r="I120" s="41"/>
    </row>
    <row r="121" spans="1:9" ht="46.5" x14ac:dyDescent="0.35">
      <c r="A121" s="41"/>
      <c r="B121" s="41" t="s">
        <v>20</v>
      </c>
      <c r="C121" s="2" t="s">
        <v>108</v>
      </c>
      <c r="D121" s="42">
        <v>10000000</v>
      </c>
      <c r="E121" s="43">
        <f>D121</f>
        <v>10000000</v>
      </c>
      <c r="F121" s="43">
        <f t="shared" si="14"/>
        <v>10000000</v>
      </c>
      <c r="G121" s="43">
        <f t="shared" si="15"/>
        <v>0</v>
      </c>
      <c r="H121" s="43">
        <v>0</v>
      </c>
      <c r="I121" s="41"/>
    </row>
    <row r="122" spans="1:9" ht="46.5" x14ac:dyDescent="0.35">
      <c r="A122" s="41"/>
      <c r="B122" s="41" t="s">
        <v>20</v>
      </c>
      <c r="C122" s="2" t="s">
        <v>109</v>
      </c>
      <c r="D122" s="42">
        <v>10000000</v>
      </c>
      <c r="E122" s="43">
        <f>D122</f>
        <v>10000000</v>
      </c>
      <c r="F122" s="43">
        <v>0</v>
      </c>
      <c r="G122" s="43">
        <v>0</v>
      </c>
      <c r="H122" s="43">
        <f>E122</f>
        <v>10000000</v>
      </c>
      <c r="I122" s="14" t="s">
        <v>103</v>
      </c>
    </row>
    <row r="123" spans="1:9" ht="62" x14ac:dyDescent="0.35">
      <c r="A123" s="41"/>
      <c r="B123" s="41" t="s">
        <v>25</v>
      </c>
      <c r="C123" s="2" t="s">
        <v>97</v>
      </c>
      <c r="D123" s="42">
        <f>65059856-D108</f>
        <v>-65349892</v>
      </c>
      <c r="E123" s="43">
        <f>D123</f>
        <v>-65349892</v>
      </c>
      <c r="F123" s="43">
        <v>0</v>
      </c>
      <c r="G123" s="43">
        <v>0</v>
      </c>
      <c r="H123" s="43">
        <f>E123</f>
        <v>-65349892</v>
      </c>
      <c r="I123" s="14" t="s">
        <v>103</v>
      </c>
    </row>
    <row r="124" spans="1:9" ht="62" x14ac:dyDescent="0.35">
      <c r="A124" s="41"/>
      <c r="B124" s="41" t="s">
        <v>25</v>
      </c>
      <c r="C124" s="2" t="s">
        <v>99</v>
      </c>
      <c r="D124" s="42">
        <f>1822042688-D110</f>
        <v>1747741888</v>
      </c>
      <c r="E124" s="67">
        <f>874762428+947280260-E110</f>
        <v>1747741888</v>
      </c>
      <c r="F124" s="43">
        <v>836020823</v>
      </c>
      <c r="G124" s="43">
        <v>0</v>
      </c>
      <c r="H124" s="43">
        <f>E124-F124</f>
        <v>911721065</v>
      </c>
      <c r="I124" s="14" t="s">
        <v>110</v>
      </c>
    </row>
    <row r="125" spans="1:9" ht="62" x14ac:dyDescent="0.35">
      <c r="A125" s="41"/>
      <c r="B125" s="41" t="s">
        <v>25</v>
      </c>
      <c r="C125" s="2" t="s">
        <v>111</v>
      </c>
      <c r="D125" s="67">
        <v>10000000</v>
      </c>
      <c r="E125" s="43">
        <v>10000000</v>
      </c>
      <c r="F125" s="43">
        <v>8600000</v>
      </c>
      <c r="G125" s="43">
        <f t="shared" si="15"/>
        <v>1400000</v>
      </c>
      <c r="H125" s="43">
        <v>0</v>
      </c>
      <c r="I125" s="41"/>
    </row>
    <row r="126" spans="1:9" ht="46.5" x14ac:dyDescent="0.35">
      <c r="A126" s="41"/>
      <c r="B126" s="41" t="s">
        <v>56</v>
      </c>
      <c r="C126" s="46" t="s">
        <v>112</v>
      </c>
      <c r="D126" s="67">
        <v>10000000</v>
      </c>
      <c r="E126" s="67">
        <f>D126</f>
        <v>10000000</v>
      </c>
      <c r="F126" s="43">
        <v>0</v>
      </c>
      <c r="G126" s="43">
        <v>0</v>
      </c>
      <c r="H126" s="43">
        <f>E126-F126</f>
        <v>10000000</v>
      </c>
      <c r="I126" s="14" t="s">
        <v>103</v>
      </c>
    </row>
    <row r="127" spans="1:9" ht="62" x14ac:dyDescent="0.35">
      <c r="A127" s="41"/>
      <c r="B127" s="41" t="s">
        <v>56</v>
      </c>
      <c r="C127" s="2" t="s">
        <v>113</v>
      </c>
      <c r="D127" s="43">
        <v>526636637</v>
      </c>
      <c r="E127" s="67">
        <v>101456691</v>
      </c>
      <c r="F127" s="43">
        <v>0</v>
      </c>
      <c r="G127" s="43">
        <v>0</v>
      </c>
      <c r="H127" s="43">
        <f t="shared" ref="H127:H131" si="16">E127</f>
        <v>101456691</v>
      </c>
      <c r="I127" s="14" t="s">
        <v>110</v>
      </c>
    </row>
    <row r="128" spans="1:9" ht="77.5" x14ac:dyDescent="0.35">
      <c r="A128" s="41"/>
      <c r="B128" s="41" t="s">
        <v>56</v>
      </c>
      <c r="C128" s="2" t="s">
        <v>114</v>
      </c>
      <c r="D128" s="43">
        <v>32612000</v>
      </c>
      <c r="E128" s="43">
        <f>10000000+21953000</f>
        <v>31953000</v>
      </c>
      <c r="F128" s="43">
        <f t="shared" si="14"/>
        <v>31953000</v>
      </c>
      <c r="G128" s="43">
        <v>0</v>
      </c>
      <c r="H128" s="43">
        <v>0</v>
      </c>
      <c r="I128" s="41"/>
    </row>
    <row r="129" spans="1:9" ht="77.5" x14ac:dyDescent="0.35">
      <c r="A129" s="41"/>
      <c r="B129" s="41" t="s">
        <v>56</v>
      </c>
      <c r="C129" s="2" t="s">
        <v>115</v>
      </c>
      <c r="D129" s="43">
        <v>90438357</v>
      </c>
      <c r="E129" s="41">
        <v>0</v>
      </c>
      <c r="F129" s="43">
        <f t="shared" si="14"/>
        <v>0</v>
      </c>
      <c r="G129" s="43">
        <v>0</v>
      </c>
      <c r="H129" s="43">
        <f t="shared" si="16"/>
        <v>0</v>
      </c>
      <c r="I129" s="14" t="s">
        <v>104</v>
      </c>
    </row>
    <row r="130" spans="1:9" ht="31" x14ac:dyDescent="0.35">
      <c r="A130" s="41"/>
      <c r="B130" s="41" t="s">
        <v>56</v>
      </c>
      <c r="C130" s="46" t="s">
        <v>116</v>
      </c>
      <c r="D130" s="43">
        <v>105567058</v>
      </c>
      <c r="E130" s="67">
        <v>0</v>
      </c>
      <c r="F130" s="43">
        <v>0</v>
      </c>
      <c r="G130" s="43">
        <v>0</v>
      </c>
      <c r="H130" s="43">
        <f t="shared" si="16"/>
        <v>0</v>
      </c>
      <c r="I130" s="14" t="s">
        <v>110</v>
      </c>
    </row>
    <row r="131" spans="1:9" ht="31" x14ac:dyDescent="0.35">
      <c r="A131" s="41"/>
      <c r="B131" s="41" t="s">
        <v>27</v>
      </c>
      <c r="C131" s="46" t="s">
        <v>117</v>
      </c>
      <c r="D131" s="43">
        <v>22024216</v>
      </c>
      <c r="E131" s="41">
        <v>0</v>
      </c>
      <c r="F131" s="43">
        <f t="shared" si="14"/>
        <v>0</v>
      </c>
      <c r="G131" s="43">
        <v>0</v>
      </c>
      <c r="H131" s="43">
        <f t="shared" si="16"/>
        <v>0</v>
      </c>
      <c r="I131" s="14" t="s">
        <v>104</v>
      </c>
    </row>
    <row r="132" spans="1:9" ht="45" x14ac:dyDescent="0.35">
      <c r="A132" s="33">
        <v>8</v>
      </c>
      <c r="B132" s="39" t="s">
        <v>120</v>
      </c>
      <c r="C132" s="33">
        <v>14</v>
      </c>
      <c r="D132" s="45">
        <f>SUM(D133:D146)</f>
        <v>3688380417</v>
      </c>
      <c r="E132" s="45">
        <f t="shared" ref="E132:H132" si="17">SUM(E133:E146)</f>
        <v>3626919163</v>
      </c>
      <c r="F132" s="45">
        <f t="shared" si="17"/>
        <v>3623359799</v>
      </c>
      <c r="G132" s="45">
        <f t="shared" si="17"/>
        <v>3559364</v>
      </c>
      <c r="H132" s="68">
        <f t="shared" si="17"/>
        <v>0</v>
      </c>
      <c r="I132" s="33"/>
    </row>
    <row r="133" spans="1:9" ht="62" x14ac:dyDescent="0.35">
      <c r="A133" s="41"/>
      <c r="B133" s="41" t="s">
        <v>37</v>
      </c>
      <c r="C133" s="69" t="s">
        <v>121</v>
      </c>
      <c r="D133" s="3">
        <v>654826286</v>
      </c>
      <c r="E133" s="3">
        <v>654826286</v>
      </c>
      <c r="F133" s="3">
        <v>654826286</v>
      </c>
      <c r="G133" s="41"/>
      <c r="H133" s="41"/>
      <c r="I133" s="3"/>
    </row>
    <row r="134" spans="1:9" ht="124" x14ac:dyDescent="0.35">
      <c r="A134" s="41"/>
      <c r="B134" s="88" t="s">
        <v>20</v>
      </c>
      <c r="C134" s="69" t="s">
        <v>122</v>
      </c>
      <c r="D134" s="3">
        <v>94465446</v>
      </c>
      <c r="E134" s="3">
        <v>94465446</v>
      </c>
      <c r="F134" s="3">
        <v>94465446</v>
      </c>
      <c r="G134" s="41"/>
      <c r="H134" s="41"/>
      <c r="I134" s="3"/>
    </row>
    <row r="135" spans="1:9" ht="46.5" x14ac:dyDescent="0.35">
      <c r="A135" s="41"/>
      <c r="B135" s="88"/>
      <c r="C135" s="69" t="s">
        <v>123</v>
      </c>
      <c r="D135" s="3">
        <v>591992243</v>
      </c>
      <c r="E135" s="3">
        <v>591992243</v>
      </c>
      <c r="F135" s="3">
        <v>591992243</v>
      </c>
      <c r="G135" s="41"/>
      <c r="H135" s="41"/>
      <c r="I135" s="3"/>
    </row>
    <row r="136" spans="1:9" x14ac:dyDescent="0.35">
      <c r="A136" s="41"/>
      <c r="B136" s="88"/>
      <c r="C136" s="69" t="s">
        <v>124</v>
      </c>
      <c r="D136" s="3">
        <v>13076000</v>
      </c>
      <c r="E136" s="3">
        <v>13076000</v>
      </c>
      <c r="F136" s="3">
        <v>13076000</v>
      </c>
      <c r="G136" s="41"/>
      <c r="H136" s="41"/>
      <c r="I136" s="3"/>
    </row>
    <row r="137" spans="1:9" ht="77.5" x14ac:dyDescent="0.35">
      <c r="A137" s="41"/>
      <c r="B137" s="88"/>
      <c r="C137" s="69" t="s">
        <v>125</v>
      </c>
      <c r="D137" s="3">
        <v>10000000</v>
      </c>
      <c r="E137" s="3">
        <v>10000000</v>
      </c>
      <c r="F137" s="3">
        <v>10000000</v>
      </c>
      <c r="G137" s="41"/>
      <c r="H137" s="41"/>
      <c r="I137" s="3"/>
    </row>
    <row r="138" spans="1:9" ht="62" x14ac:dyDescent="0.35">
      <c r="A138" s="41"/>
      <c r="B138" s="88"/>
      <c r="C138" s="69" t="s">
        <v>126</v>
      </c>
      <c r="D138" s="3">
        <v>144999399</v>
      </c>
      <c r="E138" s="3">
        <v>144999399</v>
      </c>
      <c r="F138" s="3">
        <v>144999399</v>
      </c>
      <c r="G138" s="41"/>
      <c r="H138" s="41"/>
      <c r="I138" s="3"/>
    </row>
    <row r="139" spans="1:9" x14ac:dyDescent="0.35">
      <c r="A139" s="41"/>
      <c r="B139" s="88"/>
      <c r="C139" s="70" t="s">
        <v>127</v>
      </c>
      <c r="D139" s="3">
        <v>341201382</v>
      </c>
      <c r="E139" s="3">
        <v>341201382</v>
      </c>
      <c r="F139" s="3">
        <v>341201382</v>
      </c>
      <c r="G139" s="41"/>
      <c r="H139" s="41"/>
      <c r="I139" s="3"/>
    </row>
    <row r="140" spans="1:9" ht="62" x14ac:dyDescent="0.35">
      <c r="A140" s="41"/>
      <c r="B140" s="88"/>
      <c r="C140" s="69" t="s">
        <v>128</v>
      </c>
      <c r="D140" s="3">
        <v>11224488</v>
      </c>
      <c r="E140" s="3">
        <v>11224488</v>
      </c>
      <c r="F140" s="3">
        <v>11224488</v>
      </c>
      <c r="G140" s="41"/>
      <c r="H140" s="41"/>
      <c r="I140" s="3"/>
    </row>
    <row r="141" spans="1:9" ht="77.5" x14ac:dyDescent="0.35">
      <c r="A141" s="41"/>
      <c r="B141" s="88"/>
      <c r="C141" s="69" t="s">
        <v>129</v>
      </c>
      <c r="D141" s="3">
        <v>140436239</v>
      </c>
      <c r="E141" s="3">
        <v>140436239</v>
      </c>
      <c r="F141" s="3">
        <v>140436239</v>
      </c>
      <c r="G141" s="41"/>
      <c r="H141" s="41"/>
      <c r="I141" s="3"/>
    </row>
    <row r="142" spans="1:9" x14ac:dyDescent="0.35">
      <c r="A142" s="41"/>
      <c r="B142" s="88" t="s">
        <v>25</v>
      </c>
      <c r="C142" s="71" t="s">
        <v>130</v>
      </c>
      <c r="D142" s="72">
        <v>487379876</v>
      </c>
      <c r="E142" s="72">
        <v>487379876</v>
      </c>
      <c r="F142" s="72">
        <v>487379876</v>
      </c>
      <c r="G142" s="41"/>
      <c r="H142" s="41"/>
      <c r="I142" s="3"/>
    </row>
    <row r="143" spans="1:9" ht="31" x14ac:dyDescent="0.35">
      <c r="A143" s="41"/>
      <c r="B143" s="88"/>
      <c r="C143" s="69" t="s">
        <v>131</v>
      </c>
      <c r="D143" s="72">
        <f xml:space="preserve"> 40981071+386551078</f>
        <v>427532149</v>
      </c>
      <c r="E143" s="72">
        <f xml:space="preserve"> 40981071+386551078</f>
        <v>427532149</v>
      </c>
      <c r="F143" s="72">
        <f xml:space="preserve"> 40981071+386551078</f>
        <v>427532149</v>
      </c>
      <c r="G143" s="41"/>
      <c r="H143" s="41"/>
      <c r="I143" s="3"/>
    </row>
    <row r="144" spans="1:9" ht="46.5" x14ac:dyDescent="0.35">
      <c r="A144" s="41"/>
      <c r="B144" s="88" t="s">
        <v>56</v>
      </c>
      <c r="C144" s="69" t="s">
        <v>132</v>
      </c>
      <c r="D144" s="72">
        <v>97336000</v>
      </c>
      <c r="E144" s="72">
        <v>94156569</v>
      </c>
      <c r="F144" s="72">
        <v>91812212</v>
      </c>
      <c r="G144" s="67">
        <f>E144-F144</f>
        <v>2344357</v>
      </c>
      <c r="H144" s="41"/>
      <c r="I144" s="3"/>
    </row>
    <row r="145" spans="1:9" ht="31" x14ac:dyDescent="0.35">
      <c r="A145" s="41"/>
      <c r="B145" s="88"/>
      <c r="C145" s="4" t="s">
        <v>133</v>
      </c>
      <c r="D145" s="72">
        <v>119000000</v>
      </c>
      <c r="E145" s="72">
        <v>119024759</v>
      </c>
      <c r="F145" s="72">
        <v>117809752</v>
      </c>
      <c r="G145" s="67">
        <f>E145-F145</f>
        <v>1215007</v>
      </c>
      <c r="H145" s="41"/>
      <c r="I145" s="3"/>
    </row>
    <row r="146" spans="1:9" ht="62" x14ac:dyDescent="0.35">
      <c r="A146" s="41"/>
      <c r="B146" s="41" t="s">
        <v>27</v>
      </c>
      <c r="C146" s="4" t="s">
        <v>134</v>
      </c>
      <c r="D146" s="72">
        <v>554910909</v>
      </c>
      <c r="E146" s="72">
        <v>496604327</v>
      </c>
      <c r="F146" s="72">
        <v>496604327</v>
      </c>
      <c r="G146" s="67"/>
      <c r="H146" s="41"/>
      <c r="I146" s="3"/>
    </row>
    <row r="147" spans="1:9" s="35" customFormat="1" ht="45" x14ac:dyDescent="0.35">
      <c r="A147" s="33">
        <v>9</v>
      </c>
      <c r="B147" s="39" t="s">
        <v>168</v>
      </c>
      <c r="C147" s="33">
        <v>28</v>
      </c>
      <c r="D147" s="62">
        <f>SUM(D148:D175)</f>
        <v>4721873913</v>
      </c>
      <c r="E147" s="62">
        <f>SUM(E148:E175)</f>
        <v>2601509485</v>
      </c>
      <c r="F147" s="62">
        <f>SUM(F148:F175)</f>
        <v>1689908855</v>
      </c>
      <c r="G147" s="62">
        <f>SUM(G148:G175)</f>
        <v>61368332</v>
      </c>
      <c r="H147" s="62">
        <f>SUM(H148:H175)</f>
        <v>869857138</v>
      </c>
      <c r="I147" s="33"/>
    </row>
    <row r="148" spans="1:9" ht="36" customHeight="1" x14ac:dyDescent="0.35">
      <c r="A148" s="41">
        <v>1</v>
      </c>
      <c r="B148" s="27" t="s">
        <v>19</v>
      </c>
      <c r="C148" s="17" t="s">
        <v>169</v>
      </c>
      <c r="D148" s="18">
        <v>141556034</v>
      </c>
      <c r="E148" s="18">
        <f>41528549+3127537+96899948</f>
        <v>141556034</v>
      </c>
      <c r="F148" s="73">
        <v>46196004</v>
      </c>
      <c r="G148" s="74"/>
      <c r="H148" s="26">
        <f>E148-F148</f>
        <v>95360030</v>
      </c>
      <c r="I148" s="27"/>
    </row>
    <row r="149" spans="1:9" ht="48.75" customHeight="1" x14ac:dyDescent="0.35">
      <c r="A149" s="41">
        <v>2</v>
      </c>
      <c r="B149" s="27" t="s">
        <v>19</v>
      </c>
      <c r="C149" s="17" t="s">
        <v>170</v>
      </c>
      <c r="D149" s="18">
        <v>270790998</v>
      </c>
      <c r="E149" s="18">
        <f>99000000+171790998</f>
        <v>270790998</v>
      </c>
      <c r="F149" s="73">
        <f>77354254</f>
        <v>77354254</v>
      </c>
      <c r="G149" s="74"/>
      <c r="H149" s="26">
        <f t="shared" ref="H149:H175" si="18">E149-F149</f>
        <v>193436744</v>
      </c>
      <c r="I149" s="27"/>
    </row>
    <row r="150" spans="1:9" ht="49.5" customHeight="1" x14ac:dyDescent="0.35">
      <c r="A150" s="41">
        <v>3</v>
      </c>
      <c r="B150" s="27" t="s">
        <v>19</v>
      </c>
      <c r="C150" s="19" t="s">
        <v>171</v>
      </c>
      <c r="D150" s="18">
        <v>149749675</v>
      </c>
      <c r="E150" s="18">
        <v>40639000</v>
      </c>
      <c r="F150" s="73">
        <v>38545662</v>
      </c>
      <c r="G150" s="74"/>
      <c r="H150" s="26">
        <f t="shared" si="18"/>
        <v>2093338</v>
      </c>
      <c r="I150" s="27"/>
    </row>
    <row r="151" spans="1:9" ht="28" x14ac:dyDescent="0.35">
      <c r="A151" s="41">
        <v>4</v>
      </c>
      <c r="B151" s="27" t="s">
        <v>19</v>
      </c>
      <c r="C151" s="17" t="s">
        <v>172</v>
      </c>
      <c r="D151" s="24">
        <v>1348934674</v>
      </c>
      <c r="E151" s="75">
        <v>273928157</v>
      </c>
      <c r="F151" s="73">
        <v>273928157</v>
      </c>
      <c r="G151" s="74"/>
      <c r="H151" s="26">
        <f t="shared" si="18"/>
        <v>0</v>
      </c>
      <c r="I151" s="27"/>
    </row>
    <row r="152" spans="1:9" ht="32.25" customHeight="1" x14ac:dyDescent="0.35">
      <c r="A152" s="41">
        <v>5</v>
      </c>
      <c r="B152" s="27" t="s">
        <v>19</v>
      </c>
      <c r="C152" s="20" t="s">
        <v>173</v>
      </c>
      <c r="D152" s="24">
        <v>10000000</v>
      </c>
      <c r="E152" s="75">
        <v>9686800</v>
      </c>
      <c r="F152" s="73">
        <v>9686800</v>
      </c>
      <c r="G152" s="74"/>
      <c r="H152" s="26">
        <f t="shared" si="18"/>
        <v>0</v>
      </c>
      <c r="I152" s="27"/>
    </row>
    <row r="153" spans="1:9" ht="22.5" customHeight="1" x14ac:dyDescent="0.35">
      <c r="A153" s="41">
        <v>6</v>
      </c>
      <c r="B153" s="27" t="s">
        <v>19</v>
      </c>
      <c r="C153" s="21" t="s">
        <v>174</v>
      </c>
      <c r="D153" s="73">
        <v>18673102</v>
      </c>
      <c r="E153" s="76">
        <v>18673102</v>
      </c>
      <c r="F153" s="73">
        <v>10947474</v>
      </c>
      <c r="G153" s="74"/>
      <c r="H153" s="26">
        <f t="shared" si="18"/>
        <v>7725628</v>
      </c>
      <c r="I153" s="27"/>
    </row>
    <row r="154" spans="1:9" ht="34.5" customHeight="1" x14ac:dyDescent="0.35">
      <c r="A154" s="41">
        <v>7</v>
      </c>
      <c r="B154" s="27" t="s">
        <v>19</v>
      </c>
      <c r="C154" s="21" t="s">
        <v>175</v>
      </c>
      <c r="D154" s="73">
        <v>10000000</v>
      </c>
      <c r="E154" s="76">
        <v>10000000</v>
      </c>
      <c r="F154" s="73">
        <v>10000000</v>
      </c>
      <c r="G154" s="74"/>
      <c r="H154" s="26">
        <f t="shared" si="18"/>
        <v>0</v>
      </c>
      <c r="I154" s="27"/>
    </row>
    <row r="155" spans="1:9" ht="33" customHeight="1" x14ac:dyDescent="0.35">
      <c r="A155" s="41">
        <v>8</v>
      </c>
      <c r="B155" s="27" t="s">
        <v>37</v>
      </c>
      <c r="C155" s="21" t="s">
        <v>176</v>
      </c>
      <c r="D155" s="73">
        <v>25545700</v>
      </c>
      <c r="E155" s="22">
        <v>25545700</v>
      </c>
      <c r="F155" s="73">
        <v>251700</v>
      </c>
      <c r="G155" s="74"/>
      <c r="H155" s="26">
        <f t="shared" si="18"/>
        <v>25294000</v>
      </c>
      <c r="I155" s="27"/>
    </row>
    <row r="156" spans="1:9" ht="30.75" customHeight="1" x14ac:dyDescent="0.35">
      <c r="A156" s="41">
        <v>9</v>
      </c>
      <c r="B156" s="27" t="s">
        <v>37</v>
      </c>
      <c r="C156" s="21" t="s">
        <v>177</v>
      </c>
      <c r="D156" s="73">
        <v>69260457</v>
      </c>
      <c r="E156" s="22">
        <f>44852289+4591258</f>
        <v>49443547</v>
      </c>
      <c r="F156" s="73">
        <f>38929008+3079486</f>
        <v>42008494</v>
      </c>
      <c r="G156" s="74"/>
      <c r="H156" s="26">
        <f t="shared" si="18"/>
        <v>7435053</v>
      </c>
      <c r="I156" s="27"/>
    </row>
    <row r="157" spans="1:9" ht="31.5" customHeight="1" x14ac:dyDescent="0.35">
      <c r="A157" s="41">
        <v>10</v>
      </c>
      <c r="B157" s="27" t="s">
        <v>37</v>
      </c>
      <c r="C157" s="23" t="s">
        <v>178</v>
      </c>
      <c r="D157" s="24">
        <v>10000000</v>
      </c>
      <c r="E157" s="18">
        <v>10000000</v>
      </c>
      <c r="F157" s="24">
        <v>10000000</v>
      </c>
      <c r="G157" s="74"/>
      <c r="H157" s="26">
        <f t="shared" si="18"/>
        <v>0</v>
      </c>
      <c r="I157" s="27"/>
    </row>
    <row r="158" spans="1:9" ht="49.5" customHeight="1" x14ac:dyDescent="0.35">
      <c r="A158" s="41">
        <v>11</v>
      </c>
      <c r="B158" s="27" t="s">
        <v>37</v>
      </c>
      <c r="C158" s="77" t="s">
        <v>179</v>
      </c>
      <c r="D158" s="24">
        <v>141459279</v>
      </c>
      <c r="E158" s="75">
        <v>138690000</v>
      </c>
      <c r="F158" s="24">
        <f>113044198</f>
        <v>113044198</v>
      </c>
      <c r="G158" s="25">
        <v>40000000</v>
      </c>
      <c r="H158" s="26">
        <v>0</v>
      </c>
      <c r="I158" s="27"/>
    </row>
    <row r="159" spans="1:9" ht="24.75" customHeight="1" x14ac:dyDescent="0.35">
      <c r="A159" s="41">
        <v>12</v>
      </c>
      <c r="B159" s="27" t="s">
        <v>37</v>
      </c>
      <c r="C159" s="17" t="s">
        <v>180</v>
      </c>
      <c r="D159" s="24">
        <v>10000000</v>
      </c>
      <c r="E159" s="75">
        <v>10000000</v>
      </c>
      <c r="F159" s="24">
        <v>10000000</v>
      </c>
      <c r="G159" s="74"/>
      <c r="H159" s="26">
        <f t="shared" si="18"/>
        <v>0</v>
      </c>
      <c r="I159" s="27"/>
    </row>
    <row r="160" spans="1:9" ht="34.5" customHeight="1" x14ac:dyDescent="0.35">
      <c r="A160" s="41">
        <v>13</v>
      </c>
      <c r="B160" s="27" t="s">
        <v>37</v>
      </c>
      <c r="C160" s="17" t="s">
        <v>181</v>
      </c>
      <c r="D160" s="24">
        <v>1000000</v>
      </c>
      <c r="E160" s="75">
        <v>1000000</v>
      </c>
      <c r="F160" s="24">
        <v>1000000</v>
      </c>
      <c r="G160" s="74"/>
      <c r="H160" s="26">
        <f t="shared" si="18"/>
        <v>0</v>
      </c>
      <c r="I160" s="27"/>
    </row>
    <row r="161" spans="1:11" ht="34.5" customHeight="1" x14ac:dyDescent="0.35">
      <c r="A161" s="41">
        <v>14</v>
      </c>
      <c r="B161" s="27" t="s">
        <v>37</v>
      </c>
      <c r="C161" s="17" t="s">
        <v>182</v>
      </c>
      <c r="D161" s="24">
        <v>19339682</v>
      </c>
      <c r="E161" s="75">
        <v>19339682</v>
      </c>
      <c r="F161" s="24">
        <v>19339682</v>
      </c>
      <c r="G161" s="74"/>
      <c r="H161" s="26">
        <f t="shared" si="18"/>
        <v>0</v>
      </c>
      <c r="I161" s="27"/>
    </row>
    <row r="162" spans="1:11" ht="48" customHeight="1" x14ac:dyDescent="0.35">
      <c r="A162" s="41">
        <v>15</v>
      </c>
      <c r="B162" s="27" t="s">
        <v>20</v>
      </c>
      <c r="C162" s="17" t="s">
        <v>183</v>
      </c>
      <c r="D162" s="24">
        <v>23933460</v>
      </c>
      <c r="E162" s="75">
        <v>23933460</v>
      </c>
      <c r="F162" s="24">
        <v>15481536</v>
      </c>
      <c r="G162" s="74"/>
      <c r="H162" s="26">
        <f t="shared" si="18"/>
        <v>8451924</v>
      </c>
      <c r="I162" s="27"/>
    </row>
    <row r="163" spans="1:11" ht="29.25" customHeight="1" x14ac:dyDescent="0.35">
      <c r="A163" s="41">
        <v>16</v>
      </c>
      <c r="B163" s="27" t="s">
        <v>20</v>
      </c>
      <c r="C163" s="17" t="s">
        <v>184</v>
      </c>
      <c r="D163" s="24">
        <v>21368332</v>
      </c>
      <c r="E163" s="75">
        <v>21368332</v>
      </c>
      <c r="F163" s="24"/>
      <c r="G163" s="25">
        <v>21368332</v>
      </c>
      <c r="H163" s="26"/>
      <c r="I163" s="27"/>
    </row>
    <row r="164" spans="1:11" ht="33" customHeight="1" x14ac:dyDescent="0.35">
      <c r="A164" s="41">
        <v>17</v>
      </c>
      <c r="B164" s="27" t="s">
        <v>20</v>
      </c>
      <c r="C164" s="17" t="s">
        <v>185</v>
      </c>
      <c r="D164" s="24">
        <v>10000000</v>
      </c>
      <c r="E164" s="75">
        <v>10000000</v>
      </c>
      <c r="F164" s="24">
        <v>10000000</v>
      </c>
      <c r="G164" s="74"/>
      <c r="H164" s="26">
        <f t="shared" si="18"/>
        <v>0</v>
      </c>
      <c r="I164" s="27"/>
    </row>
    <row r="165" spans="1:11" ht="34.5" customHeight="1" x14ac:dyDescent="0.35">
      <c r="A165" s="41">
        <v>18</v>
      </c>
      <c r="B165" s="27" t="s">
        <v>20</v>
      </c>
      <c r="C165" s="17" t="s">
        <v>186</v>
      </c>
      <c r="D165" s="24">
        <v>10000000</v>
      </c>
      <c r="E165" s="75">
        <v>10000000</v>
      </c>
      <c r="F165" s="24">
        <v>10000000</v>
      </c>
      <c r="G165" s="74"/>
      <c r="H165" s="26">
        <f t="shared" si="18"/>
        <v>0</v>
      </c>
      <c r="I165" s="27"/>
    </row>
    <row r="166" spans="1:11" ht="24" customHeight="1" x14ac:dyDescent="0.35">
      <c r="A166" s="41">
        <v>19</v>
      </c>
      <c r="B166" s="27" t="s">
        <v>20</v>
      </c>
      <c r="C166" s="17" t="s">
        <v>187</v>
      </c>
      <c r="D166" s="24">
        <v>1216989218</v>
      </c>
      <c r="E166" s="75">
        <v>382440000</v>
      </c>
      <c r="F166" s="24">
        <f>374512327</f>
        <v>374512327</v>
      </c>
      <c r="G166" s="74"/>
      <c r="H166" s="26">
        <f t="shared" si="18"/>
        <v>7927673</v>
      </c>
      <c r="I166" s="27"/>
    </row>
    <row r="167" spans="1:11" ht="22.5" customHeight="1" x14ac:dyDescent="0.35">
      <c r="A167" s="41">
        <v>20</v>
      </c>
      <c r="B167" s="27" t="s">
        <v>20</v>
      </c>
      <c r="C167" s="20" t="s">
        <v>188</v>
      </c>
      <c r="D167" s="24">
        <v>10000000</v>
      </c>
      <c r="E167" s="75">
        <v>10000000</v>
      </c>
      <c r="F167" s="24">
        <v>10000000</v>
      </c>
      <c r="G167" s="74"/>
      <c r="H167" s="26">
        <f t="shared" si="18"/>
        <v>0</v>
      </c>
      <c r="I167" s="27"/>
    </row>
    <row r="168" spans="1:11" ht="36.75" customHeight="1" x14ac:dyDescent="0.35">
      <c r="A168" s="41">
        <v>21</v>
      </c>
      <c r="B168" s="27" t="s">
        <v>20</v>
      </c>
      <c r="C168" s="20" t="s">
        <v>189</v>
      </c>
      <c r="D168" s="24">
        <v>10000000</v>
      </c>
      <c r="E168" s="75">
        <v>10000000</v>
      </c>
      <c r="F168" s="24">
        <v>10000000</v>
      </c>
      <c r="G168" s="74"/>
      <c r="H168" s="26">
        <f t="shared" si="18"/>
        <v>0</v>
      </c>
      <c r="I168" s="27"/>
    </row>
    <row r="169" spans="1:11" ht="34.5" customHeight="1" x14ac:dyDescent="0.35">
      <c r="A169" s="41">
        <v>22</v>
      </c>
      <c r="B169" s="27" t="s">
        <v>20</v>
      </c>
      <c r="C169" s="17" t="s">
        <v>190</v>
      </c>
      <c r="D169" s="24">
        <v>919649181</v>
      </c>
      <c r="E169" s="75">
        <v>900000000</v>
      </c>
      <c r="F169" s="24">
        <f>473562084</f>
        <v>473562084</v>
      </c>
      <c r="G169" s="74"/>
      <c r="H169" s="26">
        <f t="shared" si="18"/>
        <v>426437916</v>
      </c>
      <c r="I169" s="27"/>
    </row>
    <row r="170" spans="1:11" ht="25.5" customHeight="1" x14ac:dyDescent="0.35">
      <c r="A170" s="41">
        <v>23</v>
      </c>
      <c r="B170" s="27" t="s">
        <v>25</v>
      </c>
      <c r="C170" s="21" t="s">
        <v>191</v>
      </c>
      <c r="D170" s="73">
        <v>36128811</v>
      </c>
      <c r="E170" s="76">
        <v>1708568</v>
      </c>
      <c r="F170" s="73">
        <v>1708568</v>
      </c>
      <c r="G170" s="74"/>
      <c r="H170" s="26">
        <f t="shared" si="18"/>
        <v>0</v>
      </c>
      <c r="I170" s="27"/>
    </row>
    <row r="171" spans="1:11" ht="26.25" customHeight="1" x14ac:dyDescent="0.35">
      <c r="A171" s="41">
        <v>24</v>
      </c>
      <c r="B171" s="27" t="s">
        <v>25</v>
      </c>
      <c r="C171" s="21" t="s">
        <v>192</v>
      </c>
      <c r="D171" s="73">
        <v>16115465</v>
      </c>
      <c r="E171" s="76">
        <v>226760</v>
      </c>
      <c r="F171" s="73">
        <v>2826842</v>
      </c>
      <c r="G171" s="74"/>
      <c r="H171" s="26">
        <v>0</v>
      </c>
      <c r="I171" s="27"/>
    </row>
    <row r="172" spans="1:11" ht="48.75" customHeight="1" x14ac:dyDescent="0.35">
      <c r="A172" s="41">
        <v>25</v>
      </c>
      <c r="B172" s="27" t="s">
        <v>25</v>
      </c>
      <c r="C172" s="28" t="s">
        <v>193</v>
      </c>
      <c r="D172" s="73">
        <v>67338899</v>
      </c>
      <c r="E172" s="76">
        <f>33055070+34283829</f>
        <v>67338899</v>
      </c>
      <c r="F172" s="73">
        <v>28582347</v>
      </c>
      <c r="G172" s="74"/>
      <c r="H172" s="26">
        <f t="shared" si="18"/>
        <v>38756552</v>
      </c>
      <c r="I172" s="78"/>
    </row>
    <row r="173" spans="1:11" ht="80" customHeight="1" x14ac:dyDescent="0.35">
      <c r="A173" s="41">
        <v>26</v>
      </c>
      <c r="B173" s="27" t="s">
        <v>25</v>
      </c>
      <c r="C173" s="28" t="s">
        <v>194</v>
      </c>
      <c r="D173" s="73">
        <v>10000000</v>
      </c>
      <c r="E173" s="76">
        <v>1159500</v>
      </c>
      <c r="F173" s="73">
        <v>3830060</v>
      </c>
      <c r="G173" s="74"/>
      <c r="H173" s="26">
        <v>0</v>
      </c>
      <c r="I173" s="27"/>
    </row>
    <row r="174" spans="1:11" ht="33.75" customHeight="1" x14ac:dyDescent="0.35">
      <c r="A174" s="41">
        <v>27</v>
      </c>
      <c r="B174" s="27" t="s">
        <v>56</v>
      </c>
      <c r="C174" s="28" t="s">
        <v>195</v>
      </c>
      <c r="D174" s="73">
        <v>81166626</v>
      </c>
      <c r="E174" s="29">
        <v>81166626</v>
      </c>
      <c r="F174" s="73">
        <v>43552666</v>
      </c>
      <c r="G174" s="74"/>
      <c r="H174" s="26">
        <f t="shared" si="18"/>
        <v>37613960</v>
      </c>
      <c r="I174" s="27"/>
    </row>
    <row r="175" spans="1:11" ht="28.5" customHeight="1" x14ac:dyDescent="0.35">
      <c r="A175" s="41">
        <v>28</v>
      </c>
      <c r="B175" s="27" t="s">
        <v>27</v>
      </c>
      <c r="C175" s="79" t="s">
        <v>196</v>
      </c>
      <c r="D175" s="73">
        <v>62874320</v>
      </c>
      <c r="E175" s="73">
        <v>62874320</v>
      </c>
      <c r="F175" s="73">
        <v>43550000</v>
      </c>
      <c r="G175" s="74"/>
      <c r="H175" s="26">
        <f t="shared" si="18"/>
        <v>19324320</v>
      </c>
      <c r="I175" s="27"/>
    </row>
    <row r="176" spans="1:11" s="35" customFormat="1" ht="50" customHeight="1" x14ac:dyDescent="0.35">
      <c r="A176" s="33">
        <v>10</v>
      </c>
      <c r="B176" s="39" t="s">
        <v>209</v>
      </c>
      <c r="C176" s="33">
        <v>11</v>
      </c>
      <c r="D176" s="45">
        <f>SUM(D177:D187)</f>
        <v>8553767081</v>
      </c>
      <c r="E176" s="45">
        <f t="shared" ref="E176:G176" si="19">SUM(E177:E187)</f>
        <v>8454504242</v>
      </c>
      <c r="F176" s="45">
        <f t="shared" si="19"/>
        <v>2258551483</v>
      </c>
      <c r="G176" s="45">
        <f t="shared" si="19"/>
        <v>0</v>
      </c>
      <c r="H176" s="45">
        <f>SUM(H177:H187)</f>
        <v>6195952759</v>
      </c>
      <c r="I176" s="33"/>
      <c r="K176" s="80"/>
    </row>
    <row r="177" spans="1:9" s="35" customFormat="1" ht="38.5" customHeight="1" x14ac:dyDescent="0.35">
      <c r="A177" s="41">
        <v>1</v>
      </c>
      <c r="B177" s="14">
        <v>2017</v>
      </c>
      <c r="C177" s="81" t="s">
        <v>197</v>
      </c>
      <c r="D177" s="64">
        <v>111172915</v>
      </c>
      <c r="E177" s="64">
        <v>79987032</v>
      </c>
      <c r="F177" s="64">
        <v>79987032</v>
      </c>
      <c r="G177" s="41"/>
      <c r="H177" s="82"/>
      <c r="I177" s="14" t="s">
        <v>211</v>
      </c>
    </row>
    <row r="178" spans="1:9" s="35" customFormat="1" ht="22.5" customHeight="1" x14ac:dyDescent="0.35">
      <c r="A178" s="41">
        <v>2</v>
      </c>
      <c r="B178" s="14">
        <v>2017</v>
      </c>
      <c r="C178" s="81" t="s">
        <v>198</v>
      </c>
      <c r="D178" s="63">
        <f>496332287+250629000</f>
        <v>746961287</v>
      </c>
      <c r="E178" s="63">
        <f>496332287+250629000</f>
        <v>746961287</v>
      </c>
      <c r="F178" s="63">
        <f>496332287+250629000</f>
        <v>746961287</v>
      </c>
      <c r="G178" s="41"/>
      <c r="H178" s="82">
        <f t="shared" ref="H178:H180" si="20">E178-F178</f>
        <v>0</v>
      </c>
      <c r="I178" s="33"/>
    </row>
    <row r="179" spans="1:9" s="35" customFormat="1" ht="22.5" customHeight="1" x14ac:dyDescent="0.35">
      <c r="A179" s="41">
        <v>3</v>
      </c>
      <c r="B179" s="14">
        <v>2017</v>
      </c>
      <c r="C179" s="30" t="s">
        <v>199</v>
      </c>
      <c r="D179" s="63">
        <v>720000000</v>
      </c>
      <c r="E179" s="64">
        <v>720000000</v>
      </c>
      <c r="F179" s="64">
        <v>720000000</v>
      </c>
      <c r="G179" s="41"/>
      <c r="H179" s="82">
        <f t="shared" si="20"/>
        <v>0</v>
      </c>
      <c r="I179" s="33"/>
    </row>
    <row r="180" spans="1:9" s="35" customFormat="1" ht="22.5" customHeight="1" x14ac:dyDescent="0.35">
      <c r="A180" s="41">
        <v>4</v>
      </c>
      <c r="B180" s="14">
        <v>2019</v>
      </c>
      <c r="C180" s="81" t="s">
        <v>200</v>
      </c>
      <c r="D180" s="64">
        <v>249196693</v>
      </c>
      <c r="E180" s="64">
        <v>249196693</v>
      </c>
      <c r="F180" s="64">
        <v>249196693</v>
      </c>
      <c r="G180" s="41"/>
      <c r="H180" s="82">
        <f t="shared" si="20"/>
        <v>0</v>
      </c>
      <c r="I180" s="33"/>
    </row>
    <row r="181" spans="1:9" s="35" customFormat="1" ht="46.5" x14ac:dyDescent="0.35">
      <c r="A181" s="41">
        <v>5</v>
      </c>
      <c r="B181" s="14">
        <v>2019</v>
      </c>
      <c r="C181" s="81" t="s">
        <v>201</v>
      </c>
      <c r="D181" s="63">
        <v>1606866662</v>
      </c>
      <c r="E181" s="63">
        <v>1606866662</v>
      </c>
      <c r="F181" s="66"/>
      <c r="G181" s="41"/>
      <c r="H181" s="82">
        <f>E181-F181</f>
        <v>1606866662</v>
      </c>
      <c r="I181" s="14" t="s">
        <v>202</v>
      </c>
    </row>
    <row r="182" spans="1:9" s="35" customFormat="1" ht="77.5" x14ac:dyDescent="0.35">
      <c r="A182" s="41">
        <v>6</v>
      </c>
      <c r="B182" s="14">
        <v>2020</v>
      </c>
      <c r="C182" s="6" t="s">
        <v>203</v>
      </c>
      <c r="D182" s="63">
        <f>868797378+781366302+108480000+1096473188+753797324</f>
        <v>3608914192</v>
      </c>
      <c r="E182" s="63">
        <f>868797378+781366302+108480000+1096473188+753797324</f>
        <v>3608914192</v>
      </c>
      <c r="F182" s="64"/>
      <c r="G182" s="41"/>
      <c r="H182" s="82">
        <f t="shared" ref="H182:H187" si="21">E182-F182</f>
        <v>3608914192</v>
      </c>
      <c r="I182" s="14" t="s">
        <v>202</v>
      </c>
    </row>
    <row r="183" spans="1:9" s="35" customFormat="1" ht="42" customHeight="1" x14ac:dyDescent="0.35">
      <c r="A183" s="41">
        <v>7</v>
      </c>
      <c r="B183" s="14">
        <v>2020</v>
      </c>
      <c r="C183" s="81" t="s">
        <v>204</v>
      </c>
      <c r="D183" s="64">
        <v>146994123</v>
      </c>
      <c r="E183" s="64">
        <v>78917167</v>
      </c>
      <c r="F183" s="64">
        <v>78917167</v>
      </c>
      <c r="G183" s="33"/>
      <c r="H183" s="82"/>
      <c r="I183" s="14" t="s">
        <v>210</v>
      </c>
    </row>
    <row r="184" spans="1:9" s="35" customFormat="1" ht="22.5" customHeight="1" x14ac:dyDescent="0.35">
      <c r="A184" s="41">
        <v>8</v>
      </c>
      <c r="B184" s="14">
        <v>2021</v>
      </c>
      <c r="C184" s="81" t="s">
        <v>205</v>
      </c>
      <c r="D184" s="64">
        <v>113489304</v>
      </c>
      <c r="E184" s="64">
        <v>113489304</v>
      </c>
      <c r="F184" s="64">
        <v>113489304</v>
      </c>
      <c r="G184" s="41"/>
      <c r="H184" s="82">
        <f t="shared" si="21"/>
        <v>0</v>
      </c>
      <c r="I184" s="41"/>
    </row>
    <row r="185" spans="1:9" s="35" customFormat="1" ht="44.5" customHeight="1" x14ac:dyDescent="0.35">
      <c r="A185" s="41">
        <v>9</v>
      </c>
      <c r="B185" s="14">
        <v>2022</v>
      </c>
      <c r="C185" s="81" t="s">
        <v>206</v>
      </c>
      <c r="D185" s="64">
        <v>799496000</v>
      </c>
      <c r="E185" s="64">
        <v>799496000</v>
      </c>
      <c r="F185" s="64">
        <v>270000000</v>
      </c>
      <c r="G185" s="33"/>
      <c r="H185" s="82">
        <f t="shared" si="21"/>
        <v>529496000</v>
      </c>
      <c r="I185" s="14" t="s">
        <v>202</v>
      </c>
    </row>
    <row r="186" spans="1:9" s="35" customFormat="1" ht="44.5" customHeight="1" x14ac:dyDescent="0.35">
      <c r="A186" s="41">
        <v>10</v>
      </c>
      <c r="B186" s="14">
        <v>2022</v>
      </c>
      <c r="C186" s="81" t="s">
        <v>207</v>
      </c>
      <c r="D186" s="64">
        <v>119777153</v>
      </c>
      <c r="E186" s="64">
        <v>119777153</v>
      </c>
      <c r="F186" s="64"/>
      <c r="G186" s="41"/>
      <c r="H186" s="82">
        <f t="shared" si="21"/>
        <v>119777153</v>
      </c>
      <c r="I186" s="14" t="s">
        <v>202</v>
      </c>
    </row>
    <row r="187" spans="1:9" ht="44.5" customHeight="1" x14ac:dyDescent="0.35">
      <c r="A187" s="41">
        <v>11</v>
      </c>
      <c r="B187" s="41">
        <v>2022</v>
      </c>
      <c r="C187" s="81" t="s">
        <v>208</v>
      </c>
      <c r="D187" s="64">
        <v>330898752</v>
      </c>
      <c r="E187" s="64">
        <v>330898752</v>
      </c>
      <c r="F187" s="66"/>
      <c r="G187" s="41"/>
      <c r="H187" s="82">
        <f t="shared" si="21"/>
        <v>330898752</v>
      </c>
      <c r="I187" s="14" t="s">
        <v>202</v>
      </c>
    </row>
  </sheetData>
  <mergeCells count="5">
    <mergeCell ref="A2:I2"/>
    <mergeCell ref="A3:I3"/>
    <mergeCell ref="B134:B141"/>
    <mergeCell ref="B142:B143"/>
    <mergeCell ref="B144:B145"/>
  </mergeCells>
  <printOptions horizontalCentered="1"/>
  <pageMargins left="0" right="0" top="0.74803149606299213" bottom="0.74803149606299213" header="0.31496062992125984" footer="0.31496062992125984"/>
  <pageSetup paperSize="9" scale="9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Phạm Vũ Nguyệt Thu</dc:creator>
  <cp:lastModifiedBy>Phạm Vũ Nguyệt Thu</cp:lastModifiedBy>
  <cp:lastPrinted>2023-06-12T09:32:34Z</cp:lastPrinted>
  <dcterms:created xsi:type="dcterms:W3CDTF">2023-05-29T08:08:15Z</dcterms:created>
  <dcterms:modified xsi:type="dcterms:W3CDTF">2023-06-23T01:32:56Z</dcterms:modified>
</cp:coreProperties>
</file>