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2023\Muc chi kiem tra - ra soat\5. DT lay y kien cac đv\"/>
    </mc:Choice>
  </mc:AlternateContent>
  <bookViews>
    <workbookView xWindow="0" yWindow="0" windowWidth="20490" windowHeight="7755"/>
  </bookViews>
  <sheets>
    <sheet name="Sheet1" sheetId="1" r:id="rId1"/>
  </sheets>
  <definedNames>
    <definedName name="_ftn1" localSheetId="0">Sheet1!$B$24</definedName>
    <definedName name="_ftnref1" localSheetId="0">Sheet1!$B$21</definedName>
    <definedName name="_xlnm.Print_Titles" localSheetId="0">Sheet1!$3:$3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5" i="1" l="1"/>
  <c r="D47" i="1"/>
  <c r="D46" i="1"/>
  <c r="D44" i="1"/>
  <c r="D43" i="1"/>
  <c r="D42" i="1" s="1"/>
  <c r="D39" i="1"/>
  <c r="D38" i="1"/>
  <c r="D37" i="1" s="1"/>
  <c r="D36" i="1"/>
  <c r="D34" i="1" s="1"/>
  <c r="D35" i="1"/>
  <c r="D62" i="1"/>
  <c r="D20" i="1"/>
  <c r="D19" i="1"/>
  <c r="D18" i="1" s="1"/>
  <c r="D17" i="1"/>
  <c r="D16" i="1"/>
  <c r="D15" i="1" s="1"/>
  <c r="D10" i="1"/>
  <c r="D12" i="1"/>
  <c r="D11" i="1"/>
  <c r="D9" i="1"/>
  <c r="D7" i="1" s="1"/>
  <c r="D8" i="1"/>
  <c r="D64" i="1" l="1"/>
  <c r="D60" i="1"/>
  <c r="D68" i="1" s="1"/>
  <c r="D63" i="1"/>
  <c r="D61" i="1"/>
  <c r="D57" i="1" l="1"/>
  <c r="D56" i="1"/>
  <c r="D55" i="1"/>
  <c r="D54" i="1" s="1"/>
  <c r="D53" i="1"/>
  <c r="D52" i="1"/>
  <c r="D41" i="1"/>
  <c r="D40" i="1" s="1"/>
  <c r="D50" i="1"/>
  <c r="D49" i="1"/>
  <c r="D48" i="1" s="1"/>
  <c r="D33" i="1"/>
  <c r="D32" i="1" s="1"/>
  <c r="D30" i="1"/>
  <c r="D29" i="1"/>
  <c r="D28" i="1"/>
  <c r="D26" i="1"/>
  <c r="D25" i="1"/>
  <c r="D23" i="1"/>
  <c r="D22" i="1"/>
  <c r="D21" i="1" l="1"/>
  <c r="D27" i="1"/>
  <c r="D24" i="1"/>
  <c r="D51" i="1"/>
  <c r="D31" i="1" s="1"/>
  <c r="D14" i="1"/>
  <c r="D13" i="1" s="1"/>
  <c r="D6" i="1"/>
  <c r="D5" i="1" s="1"/>
  <c r="D4" i="1" l="1"/>
</calcChain>
</file>

<file path=xl/sharedStrings.xml><?xml version="1.0" encoding="utf-8"?>
<sst xmlns="http://schemas.openxmlformats.org/spreadsheetml/2006/main" count="150" uniqueCount="95">
  <si>
    <t>STT</t>
  </si>
  <si>
    <t>Nội dung chi</t>
  </si>
  <si>
    <t>Mức chi</t>
  </si>
  <si>
    <t>Chi báo cáo năm</t>
  </si>
  <si>
    <t>I</t>
  </si>
  <si>
    <t xml:space="preserve">Báo cáo UBND tỉnh báo cáo Bộ Tư pháp: </t>
  </si>
  <si>
    <t>01 báo cáo x 4.480.000 đồng</t>
  </si>
  <si>
    <t xml:space="preserve">Báo cáo cấp huyện (16 sở và 09 huyện, thị xã, thành phố): </t>
  </si>
  <si>
    <t>01 báo cáo  x 1.920.000 đồng x 25 đơn vị</t>
  </si>
  <si>
    <t xml:space="preserve">Báo cáo cấp xã (05 phòng thuộc huyện và 94 xã, phường, thị trấn): </t>
  </si>
  <si>
    <t xml:space="preserve">01 báo cáo x 960.000 đồng x 139 đơn vị </t>
  </si>
  <si>
    <t>Chi báo cáo đột xuất, chuyên đề, lĩnh vực, địa bàn</t>
  </si>
  <si>
    <t>02 báo cáo x 5.600.000 đồng</t>
  </si>
  <si>
    <t>01 báo cáo  x 2.400.000 đồng x 25 đơn vị</t>
  </si>
  <si>
    <t>01 báo cáo x 1.200.000 đồng x 139 đơn vị</t>
  </si>
  <si>
    <t>Chi kiểm tra văn bản theo quy định tại khoản 2 Điều 106 Nghị định số 34/2016/NĐ-CP  (kiểm tra theo thẩm quyền)</t>
  </si>
  <si>
    <t xml:space="preserve">47 văn bản x 200.000 đồng </t>
  </si>
  <si>
    <t xml:space="preserve">Sở Tư pháp kiểm tra theo thẩm quyền: </t>
  </si>
  <si>
    <t>Ghi chú</t>
  </si>
  <si>
    <t xml:space="preserve">Phòng Tư pháp kiểm tra theo thẩm quyền: </t>
  </si>
  <si>
    <t xml:space="preserve">07 văn bản x 160.000 đồng </t>
  </si>
  <si>
    <t xml:space="preserve">- Cấp xã không thực hiện nhiệm vụ này
-Số lượng văn bản cấp huyện, cấp xã ban hành trong năm được lấy từ Báo cáo số 538/BC-UBND ngày 27/12/2022 của Ủy ban nhân dân tỉnh về tình hình, kết quả cải cách hành chính năm 2022 trên địa bàn tỉnh Tây Ninh.  </t>
  </si>
  <si>
    <t>Chi kiểm tra lại kết quả hệ thống hóa văn bản theo quy định tại khoản 3 Điều 169 Nghị định số 34/2016/NĐ-CP</t>
  </si>
  <si>
    <t>70 văn bản x 120.000 đồng</t>
  </si>
  <si>
    <t xml:space="preserve">Cấp tỉnh rà soát:  </t>
  </si>
  <si>
    <t xml:space="preserve">Cấp huyện rà soát:  </t>
  </si>
  <si>
    <t>47 văn bản x 100.000 đồng</t>
  </si>
  <si>
    <t>- Cấp xã không thực hiện nhiệm vụ này
-Số lượng văn bản cấp tỉnh, cấp huyện ban hành trong năm được lấy từ Báo cáo số 538/BC-UBND ngày 27/12/2022 của Ủy ban nhân dân tỉnh</t>
  </si>
  <si>
    <t>Chi rà soát, xác định văn bản có hiệu lực pháp lý cao hơn đang có hiệu lực tại thời điểm kiểm tra, rà soát, hệ thống hóa văn bản để cập nhật, lập hệ cơ sở dữ liệu, làm cơ sở pháp lý phục vụ công tác kiểm tra, rà soát, hệ thống hóa văn bản</t>
  </si>
  <si>
    <t xml:space="preserve">Cấp tỉnh: </t>
  </si>
  <si>
    <t xml:space="preserve">Cấp huyện: </t>
  </si>
  <si>
    <t>07 văn bản x 80.000 đồng</t>
  </si>
  <si>
    <t xml:space="preserve">Cấp xã: </t>
  </si>
  <si>
    <t xml:space="preserve">- Khi 01 văn bản có hiệu lực pháp lý cao hơn được ban hành và có hiệu lực thì thường giao địa phương ban hành văn bản giao quy định chi tiết. Tuy nhiên, số lượng nội dung giao quy định chi tiết thường không cố định. Do đó, Sở Tư pháp lấy số trung bình bằng với số văn bản được rà soát.  
- Tương tự số lượng văn bản cấp xã ban hành trong năm được lấy từ Báo cáo số 538/BC-UBND ngày 27/12/2022 của Ủy ban nhân dân tỉnh.   </t>
  </si>
  <si>
    <t>II</t>
  </si>
  <si>
    <t>04 báo cáo x 5.600.000 đồng</t>
  </si>
  <si>
    <t>02 báo cáo  x 2.400.000 đồng x 25 đơn vị</t>
  </si>
  <si>
    <t>02 báo cáo x 1.200.000 đồng x 139 đơn vị</t>
  </si>
  <si>
    <t>890 văn bản x 120.000 đồng</t>
  </si>
  <si>
    <t xml:space="preserve">Số liệu văn bản cấp tỉnh lấy từ Quyết định số 512/QĐ-UBND ngày 28/02/2019 của Chủ tịch Ủy ban nhân dân tỉnh về việc công bố kết quả rà soát, hệ thống hóa văn bản quy phạm pháp luật do Hội đồng nhân dân, Ủy ban nhân dân tỉnh Tây Ninh ban hành trong kỳ hệ thống hóa 2014-2018 </t>
  </si>
  <si>
    <t>235 văn bản x 100.000 đồng</t>
  </si>
  <si>
    <t xml:space="preserve">Trung bình mỗi năm cấp huyện chỉ ban hành 47 văn bản. Do đó, Sở Tư pháp dự kiến số văn bản mỗi kỳ là 47 văn bản/năm x 5 năm =235 văn bản </t>
  </si>
  <si>
    <t>35 văn bản x 80.000 đồng</t>
  </si>
  <si>
    <t>Tương tự, Sở Tư pháp dự kiến số văn bản trong kỳ là 7 x 5 = 35 văn bản</t>
  </si>
  <si>
    <t>Thành tiền</t>
  </si>
  <si>
    <t>Số tiền</t>
  </si>
  <si>
    <t xml:space="preserve">Năm thực hiện </t>
  </si>
  <si>
    <t>Số năm</t>
  </si>
  <si>
    <t>Trung bình mỗi xã: 3.389.787 đồng</t>
  </si>
  <si>
    <t xml:space="preserve">Cấp xã: 318.640.000 đồng </t>
  </si>
  <si>
    <t>01 báo cáo  x 1.920.000 đồng x 16 đơn vị</t>
  </si>
  <si>
    <t>01 báo cáo  x 1.920.000 đồng x 09 đơn vị</t>
  </si>
  <si>
    <t xml:space="preserve">01 báo cáo x 960.000 đồng x 45 đơn vị </t>
  </si>
  <si>
    <t xml:space="preserve">01 báo cáo x 960.000 đồng x 94 đơn vị </t>
  </si>
  <si>
    <t>01 báo cáo  x 2.400.000 đồng x 16 đơn vị</t>
  </si>
  <si>
    <t>01 báo cáo  x 2.400.000 đồng x 9 đơn vị</t>
  </si>
  <si>
    <t>01 báo cáo x 1.200.000 đồng x 45 đơn vị</t>
  </si>
  <si>
    <t>01 báo cáo x 1.200.000 đồng x 94 đơn vị</t>
  </si>
  <si>
    <t>1.2.1</t>
  </si>
  <si>
    <t>1.2.2</t>
  </si>
  <si>
    <t>1.3.1</t>
  </si>
  <si>
    <t>1.3.2</t>
  </si>
  <si>
    <t>2.2.1</t>
  </si>
  <si>
    <t>2.2.2</t>
  </si>
  <si>
    <t>2.3.1</t>
  </si>
  <si>
    <t>2.3.2</t>
  </si>
  <si>
    <t>Trung bình mỗi huyện: 16.288.889 đồng/năm</t>
  </si>
  <si>
    <t>Trung bình mỗ xã: 2.165.957 đồng/năm</t>
  </si>
  <si>
    <t>02 báo cáo  x 2.400.000 đồng x 16 đơn vị</t>
  </si>
  <si>
    <t>02 báo cáo  x 2.400.000 đồng x 09 đơn vị</t>
  </si>
  <si>
    <t>02 báo cáo x 1.200.000 đồng x 45 đơn vị</t>
  </si>
  <si>
    <t>02 báo cáo x 1.200.000 đồng x 94 đơn vị</t>
  </si>
  <si>
    <r>
      <t xml:space="preserve">Dự kiến năm thực hiện hệ thống hóa kỳ 05 năm:
</t>
    </r>
    <r>
      <rPr>
        <sz val="14"/>
        <color theme="1"/>
        <rFont val="Times New Roman"/>
        <family val="1"/>
      </rPr>
      <t>Trong đó, cấp tỉnh: 357.400.000 đồng; cấp huyện:  259.800.000 đồng (Trung bình mỗi huyện: 28.866.667 đồng); cấp xã: 318.640.000 đồng (Trung bình mỗi xã: 3.389.787 đồng).</t>
    </r>
  </si>
  <si>
    <t xml:space="preserve">Cấp tỉnh: 357.400.000 đồng; </t>
  </si>
  <si>
    <t xml:space="preserve">Cấp huyện:  259.800.000 đồng </t>
  </si>
  <si>
    <t>Trung bình mỗi huyện: 28.866.667 đồng</t>
  </si>
  <si>
    <t>Tổng cộng</t>
  </si>
  <si>
    <t>04 Năm không thực hiện hệ thống hóa</t>
  </si>
  <si>
    <t xml:space="preserve">Năm thực hiện hệ thống hóa </t>
  </si>
  <si>
    <t>II. Dự kiến kinh phí kỳ 05 năm:</t>
  </si>
  <si>
    <r>
      <rPr>
        <b/>
        <i/>
        <sz val="14"/>
        <color theme="1"/>
        <rFont val="Times New Roman"/>
        <family val="1"/>
      </rPr>
      <t>* Lưu ý</t>
    </r>
    <r>
      <rPr>
        <sz val="14"/>
        <color theme="1"/>
        <rFont val="Times New Roman"/>
        <family val="1"/>
      </rPr>
      <t>: Các khoản chi dự kiến trên là các khoản chi thường xuyên thực hiện hàng năm; Các khoản chi khác chỉ phát sinh khi có văn bản chỉ đạo của Trung ương, hàng năm cũng không phát sinh thường xuyên nên không đưa vào dự kiến kinh phí.</t>
    </r>
  </si>
  <si>
    <r>
      <rPr>
        <b/>
        <sz val="14"/>
        <color theme="1"/>
        <rFont val="Times New Roman"/>
        <family val="1"/>
      </rPr>
      <t xml:space="preserve">Dự kiến các năm không thực hiện hệ thống hóa kỳ </t>
    </r>
    <r>
      <rPr>
        <sz val="14"/>
        <color theme="1"/>
        <rFont val="Times New Roman"/>
        <family val="1"/>
      </rPr>
      <t xml:space="preserve">
Trong đó, cấp tỉnh: 111.000.000 đồng; cấp huyện:  146.600.000 đồng (Trung bình mỗi huyện: 16.288.889 đồng); cấp xã: 203.600.000 đồng (Trung bình mỗi xã: 2.165.957 đồng).</t>
    </r>
  </si>
  <si>
    <t>Sở, ngành:</t>
  </si>
  <si>
    <t>Các huyện, thị, xã:</t>
  </si>
  <si>
    <t xml:space="preserve">Xã, phường, thị trấn (94 đơn vị) </t>
  </si>
  <si>
    <t xml:space="preserve">Mỗi huyện có trung bình từ 11 - 12 phòng chuyên môn. Tuy nhiên, do số lượng văn bản của huyện rất ít phát sinh trong năm. Do đó, khi đến kỳ báo cáo, thường chỉ có những phòng chuyên môn có phát sinh văn bản QPPL trong năm mới làm báo cáo. Do đó, Sở Tư pháp dự kiến 05 phòng chuyên môn gửi báo cáo về Phòng Tư pháp để tổng hợp </t>
  </si>
  <si>
    <t xml:space="preserve">Báo cáo cấp xã (05 phòng chuyên môn thuộc huyện và 94 xã, phường, thị trấn): </t>
  </si>
  <si>
    <t xml:space="preserve">Các phòng chuyên môn thuộc huyện (09 huyện * 05 phòng/huyện): </t>
  </si>
  <si>
    <t xml:space="preserve">Báo cáo cấp huyện (16 sở, ngành và 09 huyện, thị xã, thành phố): </t>
  </si>
  <si>
    <t>Cấp tỉnh: 111.000.000 đồng/01 năm</t>
  </si>
  <si>
    <t xml:space="preserve">Cấp huyện:  146.600.000 đồng/01 năm </t>
  </si>
  <si>
    <t xml:space="preserve">Cấp xã: 203.600.000 đồng/01 năm </t>
  </si>
  <si>
    <r>
      <t xml:space="preserve">I. Dự kiến kinh phí chi tiết 
</t>
    </r>
    <r>
      <rPr>
        <sz val="14"/>
        <color theme="1"/>
        <rFont val="Times New Roman"/>
        <family val="1"/>
      </rPr>
      <t xml:space="preserve">Theo quy định của Luật Ban hành văn bản quy phạm pháp luật năm 2015 được sửa đổi, bổ sung năm 2020; Nghị định số 34/2016/NĐ-CP; Nghị định số 154/2020/NĐ-CP thì công tác kiểm tra, rà soát được thực hiện định kỳ hàng năm và 05 năm sẽ tiến hành hệ thống hóa 01 lần. Do đó, kinh phí các năm không thực hiện hệ thống hóa kỳ thì sẽ ít hơn năm có thực hiện hệ thống hóa kỳ. Cụ thể: </t>
    </r>
  </si>
  <si>
    <t xml:space="preserve">Chi rà soát văn bản </t>
  </si>
  <si>
    <r>
      <rPr>
        <b/>
        <sz val="14"/>
        <color theme="1"/>
        <rFont val="Times New Roman"/>
        <family val="1"/>
      </rPr>
      <t>BẢNG DỰ KIẾN KINH PHÍ CÔNG TÁC KIỂM TRA, RÀ SOÁT VÀ HỆ THỐNG HÓA VĂN BẢN QPPL</t>
    </r>
    <r>
      <rPr>
        <sz val="14"/>
        <color theme="1"/>
        <rFont val="Times New Roman"/>
        <family val="1"/>
      </rPr>
      <t xml:space="preserve">
</t>
    </r>
    <r>
      <rPr>
        <i/>
        <sz val="14"/>
        <color theme="1"/>
        <rFont val="Times New Roman"/>
        <family val="1"/>
      </rPr>
      <t>(Kèm theo Tờ trình số ……../TTr-STP ngày……tháng    năm 2023 của Sở Tư pháp)</t>
    </r>
  </si>
</sst>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4"/>
      <color theme="1"/>
      <name val="Times New Roman"/>
      <family val="1"/>
    </font>
    <font>
      <sz val="14"/>
      <color theme="1"/>
      <name val="Times New Roman"/>
      <family val="1"/>
    </font>
    <font>
      <i/>
      <sz val="14"/>
      <color theme="1"/>
      <name val="Times New Roman"/>
      <family val="1"/>
    </font>
    <font>
      <b/>
      <sz val="14"/>
      <color rgb="FFFF0000"/>
      <name val="Times New Roman"/>
      <family val="1"/>
    </font>
    <font>
      <b/>
      <i/>
      <sz val="14"/>
      <color theme="1"/>
      <name val="Times New Roman"/>
      <family val="1"/>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62">
    <xf numFmtId="0" fontId="0" fillId="0" borderId="0" xfId="0"/>
    <xf numFmtId="0" fontId="1" fillId="0" borderId="0" xfId="0" applyFont="1" applyAlignment="1">
      <alignment horizontal="center" vertical="center"/>
    </xf>
    <xf numFmtId="3" fontId="2" fillId="0" borderId="0" xfId="0" applyNumberFormat="1" applyFont="1"/>
    <xf numFmtId="0" fontId="2" fillId="0" borderId="0" xfId="0" applyFont="1"/>
    <xf numFmtId="0" fontId="2" fillId="0" borderId="0" xfId="0" applyFont="1" applyAlignment="1">
      <alignment horizontal="center" vertical="center"/>
    </xf>
    <xf numFmtId="0" fontId="1" fillId="0" borderId="0" xfId="0" applyFont="1"/>
    <xf numFmtId="3" fontId="2" fillId="0" borderId="1" xfId="0" applyNumberFormat="1" applyFont="1" applyBorder="1"/>
    <xf numFmtId="3" fontId="1" fillId="0" borderId="1" xfId="0" applyNumberFormat="1" applyFont="1" applyBorder="1"/>
    <xf numFmtId="0" fontId="2" fillId="0" borderId="1" xfId="0" applyFont="1" applyBorder="1" applyAlignment="1">
      <alignment horizontal="left" vertical="center"/>
    </xf>
    <xf numFmtId="0" fontId="1" fillId="0" borderId="1" xfId="0" applyFont="1" applyBorder="1"/>
    <xf numFmtId="3" fontId="2" fillId="0" borderId="1" xfId="0" applyNumberFormat="1" applyFont="1" applyBorder="1" applyAlignment="1">
      <alignment vertical="center"/>
    </xf>
    <xf numFmtId="3" fontId="1" fillId="0" borderId="1" xfId="0" applyNumberFormat="1" applyFont="1" applyBorder="1" applyAlignment="1">
      <alignment vertical="center"/>
    </xf>
    <xf numFmtId="0" fontId="2" fillId="0" borderId="1" xfId="0" applyFont="1" applyBorder="1" applyAlignment="1">
      <alignment vertical="center"/>
    </xf>
    <xf numFmtId="3" fontId="2" fillId="0" borderId="1" xfId="0" applyNumberFormat="1" applyFont="1" applyBorder="1" applyAlignment="1">
      <alignment horizontal="right" vertical="center"/>
    </xf>
    <xf numFmtId="3" fontId="1" fillId="0" borderId="1" xfId="0" applyNumberFormat="1" applyFont="1" applyBorder="1" applyAlignment="1">
      <alignment horizontal="right" vertical="center"/>
    </xf>
    <xf numFmtId="0" fontId="2" fillId="0" borderId="1" xfId="0" applyFont="1" applyBorder="1" applyAlignment="1">
      <alignment vertical="center" wrapText="1"/>
    </xf>
    <xf numFmtId="0" fontId="1" fillId="0" borderId="1" xfId="0" applyFont="1" applyBorder="1" applyAlignment="1">
      <alignment vertical="center"/>
    </xf>
    <xf numFmtId="3" fontId="1" fillId="0" borderId="1" xfId="0" applyNumberFormat="1" applyFont="1" applyBorder="1" applyAlignment="1">
      <alignment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2" fillId="0" borderId="6" xfId="0" applyFont="1" applyBorder="1"/>
    <xf numFmtId="0" fontId="2" fillId="0" borderId="5" xfId="0" applyFont="1" applyBorder="1" applyAlignment="1">
      <alignment horizontal="center" vertical="center"/>
    </xf>
    <xf numFmtId="0" fontId="1" fillId="0" borderId="6" xfId="0" applyFont="1" applyBorder="1"/>
    <xf numFmtId="0" fontId="2" fillId="0" borderId="7" xfId="0" applyFont="1" applyBorder="1" applyAlignment="1">
      <alignment horizontal="center" vertical="center"/>
    </xf>
    <xf numFmtId="0" fontId="2" fillId="0" borderId="8" xfId="0" applyFont="1" applyBorder="1" applyAlignment="1">
      <alignment vertical="center"/>
    </xf>
    <xf numFmtId="3" fontId="2" fillId="0" borderId="8" xfId="0" applyNumberFormat="1" applyFont="1" applyBorder="1" applyAlignment="1">
      <alignment horizontal="right" vertical="center"/>
    </xf>
    <xf numFmtId="0" fontId="2" fillId="0" borderId="6" xfId="0" applyFont="1" applyBorder="1" applyAlignment="1">
      <alignment horizontal="justify" wrapText="1"/>
    </xf>
    <xf numFmtId="0" fontId="2" fillId="0" borderId="9" xfId="0" applyFont="1" applyBorder="1" applyAlignment="1">
      <alignment horizontal="justify" vertical="center" wrapText="1"/>
    </xf>
    <xf numFmtId="0" fontId="1" fillId="0" borderId="3" xfId="0" applyFont="1" applyBorder="1" applyAlignment="1">
      <alignment horizontal="center" vertical="center" wrapText="1"/>
    </xf>
    <xf numFmtId="0" fontId="2" fillId="0" borderId="6" xfId="0" quotePrefix="1" applyFont="1" applyBorder="1" applyAlignment="1">
      <alignment horizontal="justify" vertical="center" wrapText="1"/>
    </xf>
    <xf numFmtId="0" fontId="2" fillId="0" borderId="1" xfId="0" applyFont="1" applyBorder="1" applyAlignment="1">
      <alignment horizontal="left" vertical="center" wrapText="1"/>
    </xf>
    <xf numFmtId="0" fontId="2" fillId="0" borderId="6" xfId="0" applyFont="1" applyBorder="1" applyAlignment="1">
      <alignment horizontal="justify" vertical="center" wrapText="1"/>
    </xf>
    <xf numFmtId="0" fontId="1" fillId="0" borderId="0" xfId="0" applyFont="1" applyAlignment="1">
      <alignment horizontal="center"/>
    </xf>
    <xf numFmtId="0" fontId="2" fillId="0" borderId="1" xfId="0" applyFont="1" applyBorder="1" applyAlignment="1">
      <alignment horizontal="center" vertical="center"/>
    </xf>
    <xf numFmtId="3" fontId="2" fillId="0" borderId="1" xfId="0" applyNumberFormat="1" applyFont="1" applyBorder="1" applyAlignment="1">
      <alignment horizontal="right"/>
    </xf>
    <xf numFmtId="0" fontId="2" fillId="0" borderId="6" xfId="0" applyFont="1" applyBorder="1" applyAlignment="1">
      <alignment wrapText="1"/>
    </xf>
    <xf numFmtId="0" fontId="1" fillId="0" borderId="8" xfId="0" applyFont="1" applyBorder="1"/>
    <xf numFmtId="3" fontId="1" fillId="0" borderId="8" xfId="0" applyNumberFormat="1" applyFont="1" applyBorder="1"/>
    <xf numFmtId="0" fontId="2" fillId="0" borderId="9" xfId="0" applyFont="1" applyBorder="1"/>
    <xf numFmtId="0" fontId="2" fillId="2" borderId="0" xfId="0" applyFont="1" applyFill="1"/>
    <xf numFmtId="0" fontId="1" fillId="2" borderId="0" xfId="0" applyFont="1" applyFill="1"/>
    <xf numFmtId="0" fontId="1" fillId="2" borderId="0" xfId="0" applyFont="1" applyFill="1" applyAlignment="1">
      <alignment horizontal="center" vertical="center"/>
    </xf>
    <xf numFmtId="3" fontId="2" fillId="2" borderId="0" xfId="0" applyNumberFormat="1" applyFont="1" applyFill="1"/>
    <xf numFmtId="3" fontId="1" fillId="2" borderId="0" xfId="0" applyNumberFormat="1" applyFont="1" applyFill="1"/>
    <xf numFmtId="3" fontId="1" fillId="2" borderId="0" xfId="0" applyNumberFormat="1" applyFont="1" applyFill="1" applyAlignment="1">
      <alignment vertical="center"/>
    </xf>
    <xf numFmtId="3" fontId="2" fillId="2" borderId="0" xfId="0" applyNumberFormat="1" applyFont="1" applyFill="1" applyAlignment="1">
      <alignment vertical="center"/>
    </xf>
    <xf numFmtId="3" fontId="4" fillId="2" borderId="0" xfId="0" applyNumberFormat="1" applyFont="1" applyFill="1"/>
    <xf numFmtId="0" fontId="1" fillId="2" borderId="0" xfId="0" applyFont="1" applyFill="1" applyAlignment="1">
      <alignment horizontal="center"/>
    </xf>
    <xf numFmtId="0" fontId="2" fillId="0" borderId="6"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1" fillId="0" borderId="1" xfId="0" applyFont="1" applyBorder="1" applyAlignment="1">
      <alignment horizontal="left" vertical="center" wrapText="1"/>
    </xf>
    <xf numFmtId="0" fontId="2" fillId="0" borderId="6" xfId="0" quotePrefix="1" applyFont="1" applyBorder="1" applyAlignment="1">
      <alignment horizontal="justify" vertical="center" wrapText="1"/>
    </xf>
    <xf numFmtId="0" fontId="1" fillId="0" borderId="1" xfId="0" applyFont="1" applyBorder="1" applyAlignment="1">
      <alignment horizontal="left" vertical="center"/>
    </xf>
    <xf numFmtId="0" fontId="2" fillId="0" borderId="1" xfId="0" applyFont="1" applyBorder="1" applyAlignment="1">
      <alignment horizontal="left" vertical="center" wrapText="1"/>
    </xf>
    <xf numFmtId="0" fontId="2" fillId="0" borderId="6" xfId="0" applyFont="1" applyBorder="1" applyAlignment="1">
      <alignment horizontal="justify" vertical="center" wrapText="1"/>
    </xf>
    <xf numFmtId="0" fontId="1" fillId="0" borderId="0" xfId="0" applyFont="1" applyAlignment="1">
      <alignment horizontal="left" vertical="center" wrapText="1"/>
    </xf>
    <xf numFmtId="0" fontId="2" fillId="0" borderId="0" xfId="0" quotePrefix="1" applyFont="1" applyAlignment="1">
      <alignment horizontal="left" vertical="center" wrapText="1"/>
    </xf>
    <xf numFmtId="0" fontId="2" fillId="0" borderId="0" xfId="0" applyFont="1" applyAlignment="1">
      <alignment horizontal="left" vertical="center" wrapText="1"/>
    </xf>
    <xf numFmtId="0" fontId="1"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2657475</xdr:colOff>
      <xdr:row>0</xdr:row>
      <xdr:rowOff>638175</xdr:rowOff>
    </xdr:from>
    <xdr:to>
      <xdr:col>2</xdr:col>
      <xdr:colOff>1552575</xdr:colOff>
      <xdr:row>0</xdr:row>
      <xdr:rowOff>638175</xdr:rowOff>
    </xdr:to>
    <xdr:cxnSp macro="">
      <xdr:nvCxnSpPr>
        <xdr:cNvPr id="3" name="Straight Connector 2">
          <a:extLst>
            <a:ext uri="{FF2B5EF4-FFF2-40B4-BE49-F238E27FC236}">
              <a16:creationId xmlns="" xmlns:a16="http://schemas.microsoft.com/office/drawing/2014/main" id="{00000000-0008-0000-0000-000003000000}"/>
            </a:ext>
          </a:extLst>
        </xdr:cNvPr>
        <xdr:cNvCxnSpPr/>
      </xdr:nvCxnSpPr>
      <xdr:spPr>
        <a:xfrm>
          <a:off x="3019425" y="638175"/>
          <a:ext cx="23145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tabSelected="1" workbookViewId="0">
      <selection sqref="A1:E1"/>
    </sheetView>
  </sheetViews>
  <sheetFormatPr defaultColWidth="9.140625" defaultRowHeight="18.75" x14ac:dyDescent="0.3"/>
  <cols>
    <col min="1" max="1" width="6.5703125" style="4" customWidth="1"/>
    <col min="2" max="2" width="55.5703125" style="3" customWidth="1"/>
    <col min="3" max="3" width="31.28515625" style="3" customWidth="1"/>
    <col min="4" max="4" width="19.7109375" style="3" customWidth="1"/>
    <col min="5" max="5" width="30.42578125" style="3" customWidth="1"/>
    <col min="6" max="6" width="15.7109375" style="41" bestFit="1" customWidth="1"/>
    <col min="7" max="7" width="15.42578125" style="41" customWidth="1"/>
    <col min="8" max="8" width="16.28515625" style="41" customWidth="1"/>
    <col min="9" max="9" width="12.85546875" style="3" bestFit="1" customWidth="1"/>
    <col min="10" max="16384" width="9.140625" style="3"/>
  </cols>
  <sheetData>
    <row r="1" spans="1:9" ht="60" customHeight="1" x14ac:dyDescent="0.3">
      <c r="A1" s="51" t="s">
        <v>94</v>
      </c>
      <c r="B1" s="52"/>
      <c r="C1" s="52"/>
      <c r="D1" s="52"/>
      <c r="E1" s="52"/>
    </row>
    <row r="2" spans="1:9" s="5" customFormat="1" ht="97.5" customHeight="1" thickBot="1" x14ac:dyDescent="0.35">
      <c r="A2" s="58" t="s">
        <v>92</v>
      </c>
      <c r="B2" s="58"/>
      <c r="C2" s="58"/>
      <c r="D2" s="58"/>
      <c r="E2" s="58"/>
      <c r="F2" s="42"/>
      <c r="G2" s="42"/>
      <c r="H2" s="42"/>
    </row>
    <row r="3" spans="1:9" s="1" customFormat="1" x14ac:dyDescent="0.25">
      <c r="A3" s="18" t="s">
        <v>0</v>
      </c>
      <c r="B3" s="19" t="s">
        <v>1</v>
      </c>
      <c r="C3" s="19" t="s">
        <v>2</v>
      </c>
      <c r="D3" s="30" t="s">
        <v>44</v>
      </c>
      <c r="E3" s="20" t="s">
        <v>18</v>
      </c>
      <c r="F3" s="43"/>
      <c r="G3" s="43"/>
      <c r="H3" s="43"/>
    </row>
    <row r="4" spans="1:9" ht="85.5" customHeight="1" x14ac:dyDescent="0.3">
      <c r="A4" s="21" t="s">
        <v>4</v>
      </c>
      <c r="B4" s="56" t="s">
        <v>81</v>
      </c>
      <c r="C4" s="56"/>
      <c r="D4" s="11">
        <f>D5+D13+D21+D24+D27</f>
        <v>461200000</v>
      </c>
      <c r="E4" s="31"/>
      <c r="F4" s="44"/>
      <c r="G4" s="44"/>
      <c r="H4" s="44"/>
      <c r="I4" s="2"/>
    </row>
    <row r="5" spans="1:9" ht="33.75" customHeight="1" x14ac:dyDescent="0.3">
      <c r="A5" s="21">
        <v>1</v>
      </c>
      <c r="B5" s="53" t="s">
        <v>3</v>
      </c>
      <c r="C5" s="53"/>
      <c r="D5" s="11">
        <f>D6+D7+D10</f>
        <v>185920000</v>
      </c>
      <c r="E5" s="22"/>
      <c r="F5" s="44"/>
      <c r="G5" s="44"/>
      <c r="H5" s="44"/>
    </row>
    <row r="6" spans="1:9" ht="41.25" customHeight="1" x14ac:dyDescent="0.3">
      <c r="A6" s="23">
        <v>1.1000000000000001</v>
      </c>
      <c r="B6" s="32" t="s">
        <v>5</v>
      </c>
      <c r="C6" s="32" t="s">
        <v>6</v>
      </c>
      <c r="D6" s="10">
        <f>1*4480000</f>
        <v>4480000</v>
      </c>
      <c r="E6" s="22"/>
      <c r="F6" s="44"/>
      <c r="G6" s="44"/>
      <c r="H6" s="44"/>
    </row>
    <row r="7" spans="1:9" ht="48" customHeight="1" x14ac:dyDescent="0.3">
      <c r="A7" s="23">
        <v>1.2</v>
      </c>
      <c r="B7" s="32" t="s">
        <v>88</v>
      </c>
      <c r="C7" s="32" t="s">
        <v>8</v>
      </c>
      <c r="D7" s="13">
        <f>D8+D9</f>
        <v>48000000</v>
      </c>
      <c r="E7" s="22"/>
      <c r="F7" s="44"/>
      <c r="G7" s="44"/>
      <c r="H7" s="44"/>
    </row>
    <row r="8" spans="1:9" ht="48" customHeight="1" x14ac:dyDescent="0.3">
      <c r="A8" s="23" t="s">
        <v>58</v>
      </c>
      <c r="B8" s="32" t="s">
        <v>82</v>
      </c>
      <c r="C8" s="32" t="s">
        <v>50</v>
      </c>
      <c r="D8" s="13">
        <f>1920000*16</f>
        <v>30720000</v>
      </c>
      <c r="E8" s="22"/>
      <c r="F8" s="44"/>
      <c r="G8" s="44"/>
      <c r="H8" s="44"/>
    </row>
    <row r="9" spans="1:9" ht="48" customHeight="1" x14ac:dyDescent="0.3">
      <c r="A9" s="23" t="s">
        <v>59</v>
      </c>
      <c r="B9" s="32" t="s">
        <v>83</v>
      </c>
      <c r="C9" s="32" t="s">
        <v>51</v>
      </c>
      <c r="D9" s="13">
        <f>1920000*9</f>
        <v>17280000</v>
      </c>
      <c r="E9" s="22"/>
      <c r="F9" s="44"/>
      <c r="G9" s="44"/>
      <c r="H9" s="44"/>
    </row>
    <row r="10" spans="1:9" ht="43.5" customHeight="1" x14ac:dyDescent="0.3">
      <c r="A10" s="23">
        <v>1.3</v>
      </c>
      <c r="B10" s="15" t="s">
        <v>86</v>
      </c>
      <c r="C10" s="32" t="s">
        <v>10</v>
      </c>
      <c r="D10" s="13">
        <f>D11+D12</f>
        <v>133440000</v>
      </c>
      <c r="E10" s="22"/>
      <c r="F10" s="44"/>
      <c r="G10" s="44"/>
      <c r="H10" s="44"/>
    </row>
    <row r="11" spans="1:9" ht="273" customHeight="1" x14ac:dyDescent="0.3">
      <c r="A11" s="23" t="s">
        <v>60</v>
      </c>
      <c r="B11" s="15" t="s">
        <v>87</v>
      </c>
      <c r="C11" s="32" t="s">
        <v>52</v>
      </c>
      <c r="D11" s="13">
        <f>960000*45</f>
        <v>43200000</v>
      </c>
      <c r="E11" s="50" t="s">
        <v>85</v>
      </c>
      <c r="F11" s="44"/>
      <c r="G11" s="44"/>
      <c r="H11" s="44"/>
    </row>
    <row r="12" spans="1:9" ht="43.5" customHeight="1" x14ac:dyDescent="0.3">
      <c r="A12" s="23" t="s">
        <v>61</v>
      </c>
      <c r="B12" s="15" t="s">
        <v>84</v>
      </c>
      <c r="C12" s="32" t="s">
        <v>53</v>
      </c>
      <c r="D12" s="13">
        <f>960000*94</f>
        <v>90240000</v>
      </c>
      <c r="E12" s="22"/>
      <c r="F12" s="44"/>
      <c r="G12" s="44"/>
      <c r="H12" s="44"/>
    </row>
    <row r="13" spans="1:9" s="5" customFormat="1" ht="33" customHeight="1" x14ac:dyDescent="0.3">
      <c r="A13" s="21">
        <v>2</v>
      </c>
      <c r="B13" s="16" t="s">
        <v>11</v>
      </c>
      <c r="C13" s="9"/>
      <c r="D13" s="14">
        <f>D14+D15+D18</f>
        <v>238000000</v>
      </c>
      <c r="E13" s="24"/>
      <c r="F13" s="45"/>
      <c r="G13" s="45"/>
      <c r="H13" s="45"/>
    </row>
    <row r="14" spans="1:9" ht="43.5" customHeight="1" x14ac:dyDescent="0.3">
      <c r="A14" s="23">
        <v>2.1</v>
      </c>
      <c r="B14" s="12" t="s">
        <v>5</v>
      </c>
      <c r="C14" s="32" t="s">
        <v>12</v>
      </c>
      <c r="D14" s="13">
        <f>2*5600000</f>
        <v>11200000</v>
      </c>
      <c r="E14" s="22"/>
      <c r="F14" s="44"/>
      <c r="G14" s="44"/>
      <c r="H14" s="44"/>
    </row>
    <row r="15" spans="1:9" ht="44.25" customHeight="1" x14ac:dyDescent="0.3">
      <c r="A15" s="23">
        <v>2.2000000000000002</v>
      </c>
      <c r="B15" s="15" t="s">
        <v>7</v>
      </c>
      <c r="C15" s="32" t="s">
        <v>13</v>
      </c>
      <c r="D15" s="13">
        <f>D16+D17</f>
        <v>60000000</v>
      </c>
      <c r="E15" s="22"/>
      <c r="F15" s="44"/>
      <c r="G15" s="44"/>
      <c r="H15" s="44"/>
    </row>
    <row r="16" spans="1:9" ht="44.25" customHeight="1" x14ac:dyDescent="0.3">
      <c r="A16" s="23" t="s">
        <v>62</v>
      </c>
      <c r="B16" s="32" t="s">
        <v>82</v>
      </c>
      <c r="C16" s="32" t="s">
        <v>54</v>
      </c>
      <c r="D16" s="13">
        <f>2400000*16</f>
        <v>38400000</v>
      </c>
      <c r="E16" s="22"/>
      <c r="F16" s="44"/>
      <c r="G16" s="44"/>
      <c r="H16" s="44"/>
    </row>
    <row r="17" spans="1:8" ht="44.25" customHeight="1" x14ac:dyDescent="0.3">
      <c r="A17" s="23" t="s">
        <v>63</v>
      </c>
      <c r="B17" s="32" t="s">
        <v>83</v>
      </c>
      <c r="C17" s="32" t="s">
        <v>55</v>
      </c>
      <c r="D17" s="13">
        <f>2400000*9</f>
        <v>21600000</v>
      </c>
      <c r="E17" s="22"/>
      <c r="F17" s="44"/>
      <c r="G17" s="44"/>
      <c r="H17" s="44"/>
    </row>
    <row r="18" spans="1:8" ht="47.25" customHeight="1" x14ac:dyDescent="0.3">
      <c r="A18" s="23">
        <v>2.2999999999999998</v>
      </c>
      <c r="B18" s="15" t="s">
        <v>86</v>
      </c>
      <c r="C18" s="32" t="s">
        <v>14</v>
      </c>
      <c r="D18" s="13">
        <f>D19+D20</f>
        <v>166800000</v>
      </c>
      <c r="E18" s="22"/>
      <c r="F18" s="44"/>
      <c r="G18" s="44"/>
      <c r="H18" s="44"/>
    </row>
    <row r="19" spans="1:8" ht="47.25" customHeight="1" x14ac:dyDescent="0.3">
      <c r="A19" s="23" t="s">
        <v>64</v>
      </c>
      <c r="B19" s="15" t="s">
        <v>87</v>
      </c>
      <c r="C19" s="32" t="s">
        <v>56</v>
      </c>
      <c r="D19" s="13">
        <f>1200000*45</f>
        <v>54000000</v>
      </c>
      <c r="E19" s="22"/>
      <c r="F19" s="44"/>
      <c r="G19" s="44"/>
      <c r="H19" s="44"/>
    </row>
    <row r="20" spans="1:8" ht="47.25" customHeight="1" x14ac:dyDescent="0.3">
      <c r="A20" s="23" t="s">
        <v>65</v>
      </c>
      <c r="B20" s="15" t="s">
        <v>84</v>
      </c>
      <c r="C20" s="32" t="s">
        <v>57</v>
      </c>
      <c r="D20" s="13">
        <f>1200000*94</f>
        <v>112800000</v>
      </c>
      <c r="E20" s="22"/>
      <c r="F20" s="44"/>
      <c r="G20" s="44"/>
      <c r="H20" s="44"/>
    </row>
    <row r="21" spans="1:8" s="5" customFormat="1" ht="108.75" customHeight="1" x14ac:dyDescent="0.3">
      <c r="A21" s="21">
        <v>3</v>
      </c>
      <c r="B21" s="53" t="s">
        <v>15</v>
      </c>
      <c r="C21" s="53"/>
      <c r="D21" s="14">
        <f>D22+D23</f>
        <v>10520000</v>
      </c>
      <c r="E21" s="54" t="s">
        <v>21</v>
      </c>
      <c r="F21" s="46"/>
      <c r="G21" s="46"/>
      <c r="H21" s="45"/>
    </row>
    <row r="22" spans="1:8" ht="66.75" customHeight="1" x14ac:dyDescent="0.3">
      <c r="A22" s="23">
        <v>3.1</v>
      </c>
      <c r="B22" s="12" t="s">
        <v>17</v>
      </c>
      <c r="C22" s="32" t="s">
        <v>16</v>
      </c>
      <c r="D22" s="13">
        <f>47*200000</f>
        <v>9400000</v>
      </c>
      <c r="E22" s="57"/>
      <c r="F22" s="44"/>
      <c r="G22" s="44"/>
      <c r="H22" s="44"/>
    </row>
    <row r="23" spans="1:8" ht="41.25" customHeight="1" x14ac:dyDescent="0.3">
      <c r="A23" s="23">
        <v>3.2</v>
      </c>
      <c r="B23" s="12" t="s">
        <v>19</v>
      </c>
      <c r="C23" s="32" t="s">
        <v>20</v>
      </c>
      <c r="D23" s="13">
        <f>7*160000</f>
        <v>1120000</v>
      </c>
      <c r="E23" s="57"/>
      <c r="F23" s="44"/>
      <c r="G23" s="44"/>
      <c r="H23" s="44"/>
    </row>
    <row r="24" spans="1:8" s="5" customFormat="1" ht="77.25" customHeight="1" x14ac:dyDescent="0.3">
      <c r="A24" s="21">
        <v>4</v>
      </c>
      <c r="B24" s="53" t="s">
        <v>22</v>
      </c>
      <c r="C24" s="53"/>
      <c r="D24" s="17">
        <f>D25+D26</f>
        <v>13100000</v>
      </c>
      <c r="E24" s="54" t="s">
        <v>27</v>
      </c>
      <c r="F24" s="46"/>
      <c r="G24" s="46"/>
      <c r="H24" s="45"/>
    </row>
    <row r="25" spans="1:8" ht="49.5" customHeight="1" x14ac:dyDescent="0.3">
      <c r="A25" s="23">
        <v>4.0999999999999996</v>
      </c>
      <c r="B25" s="12" t="s">
        <v>24</v>
      </c>
      <c r="C25" s="32" t="s">
        <v>23</v>
      </c>
      <c r="D25" s="13">
        <f>70*120000</f>
        <v>8400000</v>
      </c>
      <c r="E25" s="54"/>
      <c r="F25" s="44"/>
      <c r="G25" s="44"/>
      <c r="H25" s="44"/>
    </row>
    <row r="26" spans="1:8" ht="37.5" customHeight="1" x14ac:dyDescent="0.3">
      <c r="A26" s="23">
        <v>4.2</v>
      </c>
      <c r="B26" s="12" t="s">
        <v>25</v>
      </c>
      <c r="C26" s="32" t="s">
        <v>26</v>
      </c>
      <c r="D26" s="13">
        <f>47*100000</f>
        <v>4700000</v>
      </c>
      <c r="E26" s="54"/>
      <c r="F26" s="44"/>
      <c r="G26" s="44"/>
      <c r="H26" s="44"/>
    </row>
    <row r="27" spans="1:8" ht="123" customHeight="1" x14ac:dyDescent="0.3">
      <c r="A27" s="23">
        <v>5</v>
      </c>
      <c r="B27" s="53" t="s">
        <v>93</v>
      </c>
      <c r="C27" s="53"/>
      <c r="D27" s="14">
        <f>D28+D29+D30</f>
        <v>13660000</v>
      </c>
      <c r="E27" s="54" t="s">
        <v>33</v>
      </c>
      <c r="F27" s="46"/>
      <c r="G27" s="46"/>
      <c r="H27" s="46"/>
    </row>
    <row r="28" spans="1:8" ht="84.75" customHeight="1" x14ac:dyDescent="0.3">
      <c r="A28" s="23">
        <v>5.0999999999999996</v>
      </c>
      <c r="B28" s="12" t="s">
        <v>29</v>
      </c>
      <c r="C28" s="15" t="s">
        <v>23</v>
      </c>
      <c r="D28" s="13">
        <f>70*120000</f>
        <v>8400000</v>
      </c>
      <c r="E28" s="54"/>
      <c r="F28" s="44"/>
      <c r="G28" s="44"/>
      <c r="H28" s="44"/>
    </row>
    <row r="29" spans="1:8" ht="83.25" customHeight="1" x14ac:dyDescent="0.3">
      <c r="A29" s="23">
        <v>5.2</v>
      </c>
      <c r="B29" s="12" t="s">
        <v>30</v>
      </c>
      <c r="C29" s="12" t="s">
        <v>26</v>
      </c>
      <c r="D29" s="13">
        <f>47*100000</f>
        <v>4700000</v>
      </c>
      <c r="E29" s="54"/>
      <c r="F29" s="44"/>
      <c r="G29" s="44"/>
      <c r="H29" s="44"/>
    </row>
    <row r="30" spans="1:8" ht="59.25" customHeight="1" x14ac:dyDescent="0.3">
      <c r="A30" s="23">
        <v>5.3</v>
      </c>
      <c r="B30" s="12" t="s">
        <v>32</v>
      </c>
      <c r="C30" s="12" t="s">
        <v>31</v>
      </c>
      <c r="D30" s="13">
        <f>7*80000</f>
        <v>560000</v>
      </c>
      <c r="E30" s="54"/>
      <c r="F30" s="45"/>
      <c r="G30" s="45"/>
      <c r="H30" s="45"/>
    </row>
    <row r="31" spans="1:8" s="5" customFormat="1" ht="90.75" customHeight="1" x14ac:dyDescent="0.3">
      <c r="A31" s="21" t="s">
        <v>34</v>
      </c>
      <c r="B31" s="53" t="s">
        <v>72</v>
      </c>
      <c r="C31" s="55"/>
      <c r="D31" s="14">
        <f>D32+D40+D48+D51+D54</f>
        <v>935840000</v>
      </c>
      <c r="E31" s="24"/>
      <c r="F31" s="45"/>
      <c r="G31" s="45"/>
      <c r="H31" s="45"/>
    </row>
    <row r="32" spans="1:8" ht="30" customHeight="1" x14ac:dyDescent="0.3">
      <c r="A32" s="21">
        <v>1</v>
      </c>
      <c r="B32" s="53" t="s">
        <v>3</v>
      </c>
      <c r="C32" s="53"/>
      <c r="D32" s="7">
        <f>D33+D34+D37</f>
        <v>185920000</v>
      </c>
      <c r="E32" s="22"/>
      <c r="F32" s="44"/>
      <c r="G32" s="44"/>
      <c r="H32" s="44"/>
    </row>
    <row r="33" spans="1:8" ht="42.75" customHeight="1" x14ac:dyDescent="0.3">
      <c r="A33" s="23">
        <v>1.1000000000000001</v>
      </c>
      <c r="B33" s="32" t="s">
        <v>5</v>
      </c>
      <c r="C33" s="32" t="s">
        <v>6</v>
      </c>
      <c r="D33" s="6">
        <f>1*4480000</f>
        <v>4480000</v>
      </c>
      <c r="E33" s="22"/>
    </row>
    <row r="34" spans="1:8" ht="45" customHeight="1" x14ac:dyDescent="0.3">
      <c r="A34" s="23">
        <v>1.2</v>
      </c>
      <c r="B34" s="32" t="s">
        <v>7</v>
      </c>
      <c r="C34" s="32" t="s">
        <v>8</v>
      </c>
      <c r="D34" s="13">
        <f>D35+D36</f>
        <v>48000000</v>
      </c>
      <c r="E34" s="22"/>
      <c r="F34" s="44"/>
      <c r="G34" s="44"/>
      <c r="H34" s="44"/>
    </row>
    <row r="35" spans="1:8" ht="45" customHeight="1" x14ac:dyDescent="0.3">
      <c r="A35" s="23" t="s">
        <v>58</v>
      </c>
      <c r="B35" s="32" t="s">
        <v>82</v>
      </c>
      <c r="C35" s="32" t="s">
        <v>50</v>
      </c>
      <c r="D35" s="13">
        <f>1920000*16</f>
        <v>30720000</v>
      </c>
      <c r="E35" s="22"/>
      <c r="F35" s="44"/>
      <c r="G35" s="44"/>
      <c r="H35" s="44"/>
    </row>
    <row r="36" spans="1:8" ht="45" customHeight="1" x14ac:dyDescent="0.3">
      <c r="A36" s="23" t="s">
        <v>59</v>
      </c>
      <c r="B36" s="32" t="s">
        <v>83</v>
      </c>
      <c r="C36" s="32" t="s">
        <v>51</v>
      </c>
      <c r="D36" s="13">
        <f>1920000*9</f>
        <v>17280000</v>
      </c>
      <c r="E36" s="22"/>
      <c r="F36" s="44"/>
      <c r="G36" s="44"/>
      <c r="H36" s="44"/>
    </row>
    <row r="37" spans="1:8" ht="60.75" customHeight="1" x14ac:dyDescent="0.3">
      <c r="A37" s="23">
        <v>1.3</v>
      </c>
      <c r="B37" s="15" t="s">
        <v>9</v>
      </c>
      <c r="C37" s="32" t="s">
        <v>10</v>
      </c>
      <c r="D37" s="13">
        <f>D38+D39</f>
        <v>133440000</v>
      </c>
      <c r="E37" s="22"/>
      <c r="F37" s="44"/>
      <c r="G37" s="44"/>
      <c r="H37" s="44"/>
    </row>
    <row r="38" spans="1:8" ht="60.75" customHeight="1" x14ac:dyDescent="0.3">
      <c r="A38" s="23" t="s">
        <v>60</v>
      </c>
      <c r="B38" s="15" t="s">
        <v>87</v>
      </c>
      <c r="C38" s="32" t="s">
        <v>52</v>
      </c>
      <c r="D38" s="13">
        <f>960000*45</f>
        <v>43200000</v>
      </c>
      <c r="E38" s="22"/>
      <c r="F38" s="44"/>
      <c r="G38" s="44"/>
      <c r="H38" s="44"/>
    </row>
    <row r="39" spans="1:8" ht="60.75" customHeight="1" x14ac:dyDescent="0.3">
      <c r="A39" s="23" t="s">
        <v>61</v>
      </c>
      <c r="B39" s="15" t="s">
        <v>84</v>
      </c>
      <c r="C39" s="32" t="s">
        <v>53</v>
      </c>
      <c r="D39" s="13">
        <f>960000*94</f>
        <v>90240000</v>
      </c>
      <c r="E39" s="22"/>
      <c r="F39" s="44"/>
      <c r="G39" s="44"/>
      <c r="H39" s="44"/>
    </row>
    <row r="40" spans="1:8" ht="31.5" customHeight="1" x14ac:dyDescent="0.3">
      <c r="A40" s="21">
        <v>2</v>
      </c>
      <c r="B40" s="16" t="s">
        <v>11</v>
      </c>
      <c r="C40" s="9"/>
      <c r="D40" s="14">
        <f>D41+D42+D45</f>
        <v>476000000</v>
      </c>
      <c r="E40" s="22"/>
      <c r="F40" s="45"/>
      <c r="G40" s="45"/>
      <c r="H40" s="45"/>
    </row>
    <row r="41" spans="1:8" ht="45.75" customHeight="1" x14ac:dyDescent="0.3">
      <c r="A41" s="23">
        <v>2.1</v>
      </c>
      <c r="B41" s="12" t="s">
        <v>5</v>
      </c>
      <c r="C41" s="32" t="s">
        <v>35</v>
      </c>
      <c r="D41" s="13">
        <f>4*5600000</f>
        <v>22400000</v>
      </c>
      <c r="E41" s="22"/>
      <c r="F41" s="44"/>
      <c r="G41" s="44"/>
      <c r="H41" s="44"/>
    </row>
    <row r="42" spans="1:8" ht="48" customHeight="1" x14ac:dyDescent="0.3">
      <c r="A42" s="23">
        <v>2.2000000000000002</v>
      </c>
      <c r="B42" s="15" t="s">
        <v>7</v>
      </c>
      <c r="C42" s="32" t="s">
        <v>36</v>
      </c>
      <c r="D42" s="13">
        <f>D43+D44</f>
        <v>120000000</v>
      </c>
      <c r="E42" s="22"/>
      <c r="F42" s="44"/>
      <c r="G42" s="44"/>
      <c r="H42" s="44"/>
    </row>
    <row r="43" spans="1:8" ht="48" customHeight="1" x14ac:dyDescent="0.3">
      <c r="A43" s="23" t="s">
        <v>62</v>
      </c>
      <c r="B43" s="32" t="s">
        <v>82</v>
      </c>
      <c r="C43" s="32" t="s">
        <v>68</v>
      </c>
      <c r="D43" s="13">
        <f>2400000*16*2</f>
        <v>76800000</v>
      </c>
      <c r="E43" s="22"/>
      <c r="F43" s="44"/>
      <c r="G43" s="44"/>
      <c r="H43" s="44"/>
    </row>
    <row r="44" spans="1:8" ht="48" customHeight="1" x14ac:dyDescent="0.3">
      <c r="A44" s="23" t="s">
        <v>63</v>
      </c>
      <c r="B44" s="32" t="s">
        <v>83</v>
      </c>
      <c r="C44" s="32" t="s">
        <v>69</v>
      </c>
      <c r="D44" s="13">
        <f>2400000*9*2</f>
        <v>43200000</v>
      </c>
      <c r="E44" s="22"/>
      <c r="F44" s="44"/>
      <c r="G44" s="44"/>
      <c r="H44" s="44"/>
    </row>
    <row r="45" spans="1:8" ht="47.25" customHeight="1" x14ac:dyDescent="0.3">
      <c r="A45" s="23">
        <v>2.2999999999999998</v>
      </c>
      <c r="B45" s="15" t="s">
        <v>86</v>
      </c>
      <c r="C45" s="32" t="s">
        <v>37</v>
      </c>
      <c r="D45" s="13">
        <f>D46+D47</f>
        <v>333600000</v>
      </c>
      <c r="E45" s="22"/>
      <c r="F45" s="44"/>
      <c r="G45" s="44"/>
      <c r="H45" s="44"/>
    </row>
    <row r="46" spans="1:8" ht="47.25" customHeight="1" x14ac:dyDescent="0.3">
      <c r="A46" s="23" t="s">
        <v>64</v>
      </c>
      <c r="B46" s="15" t="s">
        <v>87</v>
      </c>
      <c r="C46" s="32" t="s">
        <v>70</v>
      </c>
      <c r="D46" s="13">
        <f>1200000*45*2</f>
        <v>108000000</v>
      </c>
      <c r="E46" s="22"/>
      <c r="F46" s="44"/>
      <c r="G46" s="44"/>
      <c r="H46" s="44"/>
    </row>
    <row r="47" spans="1:8" ht="47.25" customHeight="1" x14ac:dyDescent="0.3">
      <c r="A47" s="23" t="s">
        <v>65</v>
      </c>
      <c r="B47" s="15" t="s">
        <v>84</v>
      </c>
      <c r="C47" s="32" t="s">
        <v>71</v>
      </c>
      <c r="D47" s="13">
        <f>1200000*94*2</f>
        <v>225600000</v>
      </c>
      <c r="E47" s="22"/>
      <c r="F47" s="44"/>
      <c r="G47" s="44"/>
      <c r="H47" s="44"/>
    </row>
    <row r="48" spans="1:8" ht="46.5" customHeight="1" x14ac:dyDescent="0.3">
      <c r="A48" s="21">
        <v>3</v>
      </c>
      <c r="B48" s="53" t="s">
        <v>15</v>
      </c>
      <c r="C48" s="53"/>
      <c r="D48" s="14">
        <f>D49+D50</f>
        <v>10520000</v>
      </c>
      <c r="E48" s="22"/>
      <c r="F48" s="45"/>
      <c r="G48" s="45"/>
      <c r="H48" s="44"/>
    </row>
    <row r="49" spans="1:8" ht="43.5" customHeight="1" x14ac:dyDescent="0.3">
      <c r="A49" s="23">
        <v>3.1</v>
      </c>
      <c r="B49" s="12" t="s">
        <v>17</v>
      </c>
      <c r="C49" s="32" t="s">
        <v>16</v>
      </c>
      <c r="D49" s="13">
        <f>47*200000</f>
        <v>9400000</v>
      </c>
      <c r="E49" s="22"/>
      <c r="F49" s="44"/>
      <c r="G49" s="44"/>
      <c r="H49" s="44"/>
    </row>
    <row r="50" spans="1:8" ht="42.75" customHeight="1" x14ac:dyDescent="0.3">
      <c r="A50" s="23">
        <v>3.2</v>
      </c>
      <c r="B50" s="12" t="s">
        <v>19</v>
      </c>
      <c r="C50" s="32" t="s">
        <v>20</v>
      </c>
      <c r="D50" s="13">
        <f>7*160000</f>
        <v>1120000</v>
      </c>
      <c r="E50" s="22"/>
      <c r="F50" s="44"/>
      <c r="G50" s="44"/>
      <c r="H50" s="44"/>
    </row>
    <row r="51" spans="1:8" ht="48" customHeight="1" x14ac:dyDescent="0.3">
      <c r="A51" s="21">
        <v>4</v>
      </c>
      <c r="B51" s="53" t="s">
        <v>22</v>
      </c>
      <c r="C51" s="53"/>
      <c r="D51" s="17">
        <f>D52+D53</f>
        <v>130300000</v>
      </c>
      <c r="E51" s="22"/>
      <c r="F51" s="45"/>
      <c r="G51" s="45"/>
      <c r="H51" s="44"/>
    </row>
    <row r="52" spans="1:8" ht="225" x14ac:dyDescent="0.3">
      <c r="A52" s="23">
        <v>4.0999999999999996</v>
      </c>
      <c r="B52" s="12" t="s">
        <v>24</v>
      </c>
      <c r="C52" s="32" t="s">
        <v>38</v>
      </c>
      <c r="D52" s="13">
        <f>890*120000</f>
        <v>106800000</v>
      </c>
      <c r="E52" s="33" t="s">
        <v>39</v>
      </c>
      <c r="F52" s="47"/>
      <c r="G52" s="47"/>
      <c r="H52" s="44"/>
    </row>
    <row r="53" spans="1:8" ht="112.5" x14ac:dyDescent="0.3">
      <c r="A53" s="23">
        <v>4.2</v>
      </c>
      <c r="B53" s="12" t="s">
        <v>25</v>
      </c>
      <c r="C53" s="8" t="s">
        <v>40</v>
      </c>
      <c r="D53" s="13">
        <f>235*100000</f>
        <v>23500000</v>
      </c>
      <c r="E53" s="28" t="s">
        <v>41</v>
      </c>
      <c r="F53" s="44"/>
      <c r="G53" s="47"/>
      <c r="H53" s="44"/>
    </row>
    <row r="54" spans="1:8" x14ac:dyDescent="0.3">
      <c r="A54" s="21">
        <v>5</v>
      </c>
      <c r="B54" s="53" t="s">
        <v>28</v>
      </c>
      <c r="C54" s="53"/>
      <c r="D54" s="14">
        <f>D55+D56+D57</f>
        <v>133100000</v>
      </c>
      <c r="E54" s="22"/>
      <c r="F54" s="48"/>
      <c r="G54" s="48"/>
      <c r="H54" s="45"/>
    </row>
    <row r="55" spans="1:8" ht="37.5" x14ac:dyDescent="0.3">
      <c r="A55" s="23">
        <v>5.0999999999999996</v>
      </c>
      <c r="B55" s="12" t="s">
        <v>29</v>
      </c>
      <c r="C55" s="15" t="s">
        <v>38</v>
      </c>
      <c r="D55" s="13">
        <f>890*120000</f>
        <v>106800000</v>
      </c>
      <c r="E55" s="22"/>
      <c r="F55" s="44"/>
      <c r="G55" s="44"/>
      <c r="H55" s="44"/>
    </row>
    <row r="56" spans="1:8" ht="37.5" x14ac:dyDescent="0.3">
      <c r="A56" s="23">
        <v>5.2</v>
      </c>
      <c r="B56" s="12" t="s">
        <v>30</v>
      </c>
      <c r="C56" s="15" t="s">
        <v>40</v>
      </c>
      <c r="D56" s="13">
        <f>235*100000</f>
        <v>23500000</v>
      </c>
      <c r="E56" s="22"/>
      <c r="F56" s="44"/>
      <c r="G56" s="44"/>
      <c r="H56" s="44"/>
    </row>
    <row r="57" spans="1:8" ht="57" thickBot="1" x14ac:dyDescent="0.35">
      <c r="A57" s="25">
        <v>5.3</v>
      </c>
      <c r="B57" s="26" t="s">
        <v>32</v>
      </c>
      <c r="C57" s="26" t="s">
        <v>42</v>
      </c>
      <c r="D57" s="27">
        <f>35*80000</f>
        <v>2800000</v>
      </c>
      <c r="E57" s="29" t="s">
        <v>43</v>
      </c>
      <c r="F57" s="44"/>
      <c r="G57" s="44"/>
      <c r="H57" s="44"/>
    </row>
    <row r="58" spans="1:8" ht="26.25" customHeight="1" thickBot="1" x14ac:dyDescent="0.35">
      <c r="A58" s="58" t="s">
        <v>79</v>
      </c>
      <c r="B58" s="61"/>
      <c r="C58" s="61"/>
      <c r="D58" s="61"/>
      <c r="E58" s="61"/>
    </row>
    <row r="59" spans="1:8" s="34" customFormat="1" ht="30.75" customHeight="1" x14ac:dyDescent="0.3">
      <c r="A59" s="18" t="s">
        <v>0</v>
      </c>
      <c r="B59" s="19" t="s">
        <v>46</v>
      </c>
      <c r="C59" s="19" t="s">
        <v>47</v>
      </c>
      <c r="D59" s="19" t="s">
        <v>45</v>
      </c>
      <c r="E59" s="20" t="s">
        <v>18</v>
      </c>
      <c r="F59" s="49"/>
      <c r="G59" s="49"/>
      <c r="H59" s="49"/>
    </row>
    <row r="60" spans="1:8" s="5" customFormat="1" ht="24.75" customHeight="1" x14ac:dyDescent="0.3">
      <c r="A60" s="21" t="s">
        <v>4</v>
      </c>
      <c r="B60" s="16" t="s">
        <v>77</v>
      </c>
      <c r="C60" s="9"/>
      <c r="D60" s="7">
        <f>SUM(D61:D63)</f>
        <v>1844800000</v>
      </c>
      <c r="E60" s="24"/>
      <c r="F60" s="42"/>
      <c r="G60" s="42"/>
      <c r="H60" s="42"/>
    </row>
    <row r="61" spans="1:8" ht="33.75" customHeight="1" x14ac:dyDescent="0.3">
      <c r="A61" s="23">
        <v>1</v>
      </c>
      <c r="B61" s="12" t="s">
        <v>89</v>
      </c>
      <c r="C61" s="35">
        <v>4</v>
      </c>
      <c r="D61" s="10">
        <f>4*111000000</f>
        <v>444000000</v>
      </c>
      <c r="E61" s="22"/>
    </row>
    <row r="62" spans="1:8" ht="37.5" x14ac:dyDescent="0.3">
      <c r="A62" s="23">
        <v>2</v>
      </c>
      <c r="B62" s="12" t="s">
        <v>90</v>
      </c>
      <c r="C62" s="35">
        <v>4</v>
      </c>
      <c r="D62" s="10">
        <f>4*146600000</f>
        <v>586400000</v>
      </c>
      <c r="E62" s="37" t="s">
        <v>66</v>
      </c>
    </row>
    <row r="63" spans="1:8" ht="37.5" x14ac:dyDescent="0.3">
      <c r="A63" s="23">
        <v>3</v>
      </c>
      <c r="B63" s="12" t="s">
        <v>91</v>
      </c>
      <c r="C63" s="35">
        <v>4</v>
      </c>
      <c r="D63" s="10">
        <f>4*203600000</f>
        <v>814400000</v>
      </c>
      <c r="E63" s="37" t="s">
        <v>67</v>
      </c>
    </row>
    <row r="64" spans="1:8" s="5" customFormat="1" ht="32.25" customHeight="1" x14ac:dyDescent="0.3">
      <c r="A64" s="21" t="s">
        <v>34</v>
      </c>
      <c r="B64" s="16" t="s">
        <v>78</v>
      </c>
      <c r="C64" s="16"/>
      <c r="D64" s="11">
        <f>D65+D66+D67</f>
        <v>935840000</v>
      </c>
      <c r="E64" s="24"/>
      <c r="F64" s="42"/>
      <c r="G64" s="42"/>
      <c r="H64" s="42"/>
    </row>
    <row r="65" spans="1:5" ht="33" customHeight="1" x14ac:dyDescent="0.3">
      <c r="A65" s="23">
        <v>1</v>
      </c>
      <c r="B65" s="12" t="s">
        <v>73</v>
      </c>
      <c r="C65" s="35">
        <v>1</v>
      </c>
      <c r="D65" s="36">
        <v>357400000</v>
      </c>
      <c r="E65" s="22"/>
    </row>
    <row r="66" spans="1:5" ht="37.5" x14ac:dyDescent="0.3">
      <c r="A66" s="23">
        <v>2</v>
      </c>
      <c r="B66" s="12" t="s">
        <v>74</v>
      </c>
      <c r="C66" s="35">
        <v>1</v>
      </c>
      <c r="D66" s="13">
        <v>259800000</v>
      </c>
      <c r="E66" s="37" t="s">
        <v>75</v>
      </c>
    </row>
    <row r="67" spans="1:5" ht="37.5" x14ac:dyDescent="0.3">
      <c r="A67" s="23">
        <v>3</v>
      </c>
      <c r="B67" s="12" t="s">
        <v>49</v>
      </c>
      <c r="C67" s="35">
        <v>1</v>
      </c>
      <c r="D67" s="13">
        <v>318640000</v>
      </c>
      <c r="E67" s="37" t="s">
        <v>48</v>
      </c>
    </row>
    <row r="68" spans="1:5" ht="27.75" customHeight="1" thickBot="1" x14ac:dyDescent="0.35">
      <c r="A68" s="25"/>
      <c r="B68" s="38" t="s">
        <v>76</v>
      </c>
      <c r="C68" s="38"/>
      <c r="D68" s="39">
        <f>D60+D64</f>
        <v>2780640000</v>
      </c>
      <c r="E68" s="40"/>
    </row>
    <row r="70" spans="1:5" ht="52.5" customHeight="1" x14ac:dyDescent="0.3">
      <c r="A70" s="59" t="s">
        <v>80</v>
      </c>
      <c r="B70" s="60"/>
      <c r="C70" s="60"/>
      <c r="D70" s="60"/>
      <c r="E70" s="60"/>
    </row>
  </sheetData>
  <mergeCells count="17">
    <mergeCell ref="A70:E70"/>
    <mergeCell ref="A58:E58"/>
    <mergeCell ref="B51:C51"/>
    <mergeCell ref="B54:C54"/>
    <mergeCell ref="B48:C48"/>
    <mergeCell ref="A1:E1"/>
    <mergeCell ref="B27:C27"/>
    <mergeCell ref="E27:E30"/>
    <mergeCell ref="B31:C31"/>
    <mergeCell ref="B32:C32"/>
    <mergeCell ref="B4:C4"/>
    <mergeCell ref="B5:C5"/>
    <mergeCell ref="B21:C21"/>
    <mergeCell ref="E21:E23"/>
    <mergeCell ref="B24:C24"/>
    <mergeCell ref="E24:E26"/>
    <mergeCell ref="A2:E2"/>
  </mergeCells>
  <pageMargins left="0.11811023622047245" right="0.11811023622047245" top="0.55118110236220474" bottom="0.55118110236220474" header="0.31496062992125984" footer="0.31496062992125984"/>
  <pageSetup paperSize="9" orientation="landscape" r:id="rId1"/>
  <headerFooter differentFirst="1">
    <oddHeader>&amp;C&amp;P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Sheet1</vt:lpstr>
      <vt:lpstr>Sheet1!_ftn1</vt:lpstr>
      <vt:lpstr>Sheet1!_ftnref1</vt:lpstr>
      <vt:lpstr>Sheet1!Print_Titles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ANHTUYET</dc:creator>
  <cp:lastModifiedBy>ANHTUYET</cp:lastModifiedBy>
  <cp:lastPrinted>2023-04-21T04:05:35Z</cp:lastPrinted>
  <dcterms:created xsi:type="dcterms:W3CDTF">2023-04-15T09:24:50Z</dcterms:created>
  <dcterms:modified xsi:type="dcterms:W3CDTF">2023-05-29T08:44:52Z</dcterms:modified>
</cp:coreProperties>
</file>